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inal Ravenna 2024\"/>
    </mc:Choice>
  </mc:AlternateContent>
  <xr:revisionPtr revIDLastSave="0" documentId="13_ncr:1_{C2CFA707-D15F-400D-A13A-1F3B7E512B93}" xr6:coauthVersionLast="47" xr6:coauthVersionMax="47" xr10:uidLastSave="{00000000-0000-0000-0000-000000000000}"/>
  <bookViews>
    <workbookView xWindow="-120" yWindow="-120" windowWidth="24240" windowHeight="13020" xr2:uid="{0FA84401-8E17-4DED-95EC-CA0C12DFD7CF}"/>
  </bookViews>
  <sheets>
    <sheet name="Land Resid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Q17" i="2"/>
  <c r="R17" i="2"/>
  <c r="S17" i="2"/>
  <c r="P18" i="1"/>
  <c r="O18" i="1"/>
  <c r="M18" i="1"/>
  <c r="L18" i="1"/>
  <c r="J18" i="1"/>
  <c r="H18" i="1"/>
  <c r="I19" i="1" s="1"/>
  <c r="G18" i="1"/>
  <c r="D18" i="1"/>
  <c r="K17" i="1"/>
  <c r="Q17" i="1" s="1"/>
  <c r="I17" i="1"/>
  <c r="S16" i="1"/>
  <c r="Q16" i="1"/>
  <c r="K16" i="1"/>
  <c r="R16" i="1" s="1"/>
  <c r="I16" i="1"/>
  <c r="R15" i="1"/>
  <c r="K15" i="1"/>
  <c r="S15" i="1" s="1"/>
  <c r="I15" i="1"/>
  <c r="S14" i="1"/>
  <c r="R14" i="1"/>
  <c r="Q14" i="1"/>
  <c r="K14" i="1"/>
  <c r="I14" i="1"/>
  <c r="K13" i="1"/>
  <c r="S13" i="1" s="1"/>
  <c r="I13" i="1"/>
  <c r="Q12" i="1"/>
  <c r="K12" i="1"/>
  <c r="R12" i="1" s="1"/>
  <c r="I12" i="1"/>
  <c r="R11" i="1"/>
  <c r="K11" i="1"/>
  <c r="S11" i="1" s="1"/>
  <c r="I11" i="1"/>
  <c r="S10" i="1"/>
  <c r="Q10" i="1"/>
  <c r="K10" i="1"/>
  <c r="R10" i="1" s="1"/>
  <c r="I10" i="1"/>
  <c r="K9" i="1"/>
  <c r="Q9" i="1" s="1"/>
  <c r="I9" i="1"/>
  <c r="S8" i="1"/>
  <c r="Q8" i="1"/>
  <c r="K8" i="1"/>
  <c r="R8" i="1" s="1"/>
  <c r="I8" i="1"/>
  <c r="R7" i="1"/>
  <c r="Q7" i="1"/>
  <c r="K7" i="1"/>
  <c r="S7" i="1" s="1"/>
  <c r="I7" i="1"/>
  <c r="S6" i="1"/>
  <c r="R6" i="1"/>
  <c r="Q6" i="1"/>
  <c r="K6" i="1"/>
  <c r="I6" i="1"/>
  <c r="K5" i="1"/>
  <c r="K18" i="1" s="1"/>
  <c r="I5" i="1"/>
  <c r="Q4" i="1"/>
  <c r="K4" i="1"/>
  <c r="R4" i="1" s="1"/>
  <c r="I4" i="1"/>
  <c r="R3" i="1"/>
  <c r="Q3" i="1"/>
  <c r="K3" i="1"/>
  <c r="S3" i="1" s="1"/>
  <c r="I3" i="1"/>
  <c r="S2" i="1"/>
  <c r="R2" i="1"/>
  <c r="Q2" i="1"/>
  <c r="K2" i="1"/>
  <c r="I2" i="1"/>
  <c r="I20" i="1" s="1"/>
  <c r="I5" i="2"/>
  <c r="K5" i="2"/>
  <c r="Q5" i="2" s="1"/>
  <c r="I6" i="2"/>
  <c r="K6" i="2"/>
  <c r="Q6" i="2" s="1"/>
  <c r="I7" i="2"/>
  <c r="K7" i="2"/>
  <c r="R7" i="2" s="1"/>
  <c r="I8" i="2"/>
  <c r="K8" i="2"/>
  <c r="Q8" i="2" s="1"/>
  <c r="I9" i="2"/>
  <c r="K9" i="2"/>
  <c r="Q9" i="2" s="1"/>
  <c r="I10" i="2"/>
  <c r="K10" i="2"/>
  <c r="Q10" i="2" s="1"/>
  <c r="I11" i="2"/>
  <c r="K11" i="2"/>
  <c r="R11" i="2" s="1"/>
  <c r="I12" i="2"/>
  <c r="K12" i="2"/>
  <c r="R12" i="2" s="1"/>
  <c r="I13" i="2"/>
  <c r="K13" i="2"/>
  <c r="Q13" i="2" s="1"/>
  <c r="I14" i="2"/>
  <c r="K14" i="2"/>
  <c r="S14" i="2" s="1"/>
  <c r="I15" i="2"/>
  <c r="K15" i="2"/>
  <c r="S15" i="2" s="1"/>
  <c r="I16" i="2"/>
  <c r="K16" i="2"/>
  <c r="S16" i="2" s="1"/>
  <c r="I18" i="2"/>
  <c r="K18" i="2"/>
  <c r="S18" i="2" s="1"/>
  <c r="I19" i="2"/>
  <c r="S19" i="2"/>
  <c r="D20" i="2"/>
  <c r="G20" i="2"/>
  <c r="H20" i="2"/>
  <c r="J20" i="2"/>
  <c r="L20" i="2"/>
  <c r="M20" i="2"/>
  <c r="O20" i="2"/>
  <c r="P20" i="2"/>
  <c r="S20" i="1" l="1"/>
  <c r="P20" i="1"/>
  <c r="M20" i="1"/>
  <c r="S4" i="1"/>
  <c r="R9" i="1"/>
  <c r="S12" i="1"/>
  <c r="R17" i="1"/>
  <c r="S9" i="1"/>
  <c r="Q11" i="1"/>
  <c r="S17" i="1"/>
  <c r="Q5" i="1"/>
  <c r="Q13" i="1"/>
  <c r="R5" i="1"/>
  <c r="R13" i="1"/>
  <c r="S5" i="1"/>
  <c r="Q15" i="1"/>
  <c r="R10" i="2"/>
  <c r="Q11" i="2"/>
  <c r="S5" i="2"/>
  <c r="S10" i="2"/>
  <c r="S8" i="2"/>
  <c r="Q14" i="2"/>
  <c r="R5" i="2"/>
  <c r="R19" i="2"/>
  <c r="R18" i="2"/>
  <c r="Q18" i="2"/>
  <c r="K20" i="2"/>
  <c r="M22" i="2" s="1"/>
  <c r="Q19" i="2"/>
  <c r="Q12" i="2"/>
  <c r="R14" i="2"/>
  <c r="R8" i="2"/>
  <c r="S13" i="2"/>
  <c r="R13" i="2"/>
  <c r="S9" i="2"/>
  <c r="R9" i="2"/>
  <c r="Q7" i="2"/>
  <c r="R16" i="2"/>
  <c r="R15" i="2"/>
  <c r="S12" i="2"/>
  <c r="Q16" i="2"/>
  <c r="Q15" i="2"/>
  <c r="S11" i="2"/>
  <c r="S7" i="2"/>
  <c r="R6" i="2"/>
  <c r="S6" i="2"/>
  <c r="S22" i="2" l="1"/>
  <c r="P22" i="2"/>
</calcChain>
</file>

<file path=xl/sharedStrings.xml><?xml version="1.0" encoding="utf-8"?>
<sst xmlns="http://schemas.openxmlformats.org/spreadsheetml/2006/main" count="286" uniqueCount="107">
  <si>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</si>
  <si>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</si>
  <si>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</si>
  <si>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</si>
  <si>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</si>
  <si>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</si>
  <si>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</si>
  <si>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</si>
  <si>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</si>
  <si>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</si>
  <si>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</si>
  <si>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</si>
  <si>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</si>
  <si>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</si>
  <si>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</si>
  <si>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</si>
  <si>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</si>
  <si>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</si>
  <si>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</si>
  <si>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</si>
  <si>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</si>
  <si>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</si>
  <si>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</si>
  <si>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</si>
  <si>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</si>
  <si>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</si>
  <si>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</si>
  <si>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</si>
  <si>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</si>
  <si>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</si>
  <si>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</si>
  <si>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</si>
  <si>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</si>
  <si>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</si>
  <si>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</si>
  <si>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</si>
  <si>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</si>
  <si>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</si>
  <si>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</si>
  <si>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</si>
  <si>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</si>
  <si>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</si>
  <si>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</si>
  <si>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</si>
  <si>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43-380-000-0002-00</t>
  </si>
  <si>
    <t>3454 HAYMEADOW AVE</t>
  </si>
  <si>
    <t>WD</t>
  </si>
  <si>
    <t>03-ARM'S LENGTH</t>
  </si>
  <si>
    <t>HAY</t>
  </si>
  <si>
    <t>401</t>
  </si>
  <si>
    <t>FRONT FOOT</t>
  </si>
  <si>
    <t>4301/892</t>
  </si>
  <si>
    <t>43-380-000-0003-00</t>
  </si>
  <si>
    <t>3468 HAYMEADOW AVE</t>
  </si>
  <si>
    <t>4314/417</t>
  </si>
  <si>
    <t>43-380-000-0026-00</t>
  </si>
  <si>
    <t>3670 PRAIRIEVIEW DR</t>
  </si>
  <si>
    <t>4324/865</t>
  </si>
  <si>
    <t>43-380-000-0031-00</t>
  </si>
  <si>
    <t>11835 CLOVERVIEW DR</t>
  </si>
  <si>
    <t>4306/320</t>
  </si>
  <si>
    <t>43-380-000-0041-00</t>
  </si>
  <si>
    <t>11752 DEERFIELD DR</t>
  </si>
  <si>
    <t>4315/735</t>
  </si>
  <si>
    <t>43-380-000-0055-00</t>
  </si>
  <si>
    <t>11861 DEERFIELD DR</t>
  </si>
  <si>
    <t>4312/270</t>
  </si>
  <si>
    <t>43-380-000-0061-00</t>
  </si>
  <si>
    <t>11793 DEERFIELD DR</t>
  </si>
  <si>
    <t>4307/474</t>
  </si>
  <si>
    <t>43-380-000-0071-00</t>
  </si>
  <si>
    <t>3731 HAYMEADOW AVE</t>
  </si>
  <si>
    <t>4271/909</t>
  </si>
  <si>
    <t>43-380-000-0076-00</t>
  </si>
  <si>
    <t>3673 HAYMEADOW AVE</t>
  </si>
  <si>
    <t>4276/382</t>
  </si>
  <si>
    <t>43-380-000-0088-00</t>
  </si>
  <si>
    <t>3537 HAYMEADOW AVE</t>
  </si>
  <si>
    <t>4321/608</t>
  </si>
  <si>
    <t>43-380-000-0089-00</t>
  </si>
  <si>
    <t>3525 HAYMEADOW AVE</t>
  </si>
  <si>
    <t>4323/567</t>
  </si>
  <si>
    <t>43-380-000-0094-00</t>
  </si>
  <si>
    <t>3469 HAYMEADOW AVE</t>
  </si>
  <si>
    <t>43-380-000-0104-00</t>
  </si>
  <si>
    <t>4301/194</t>
  </si>
  <si>
    <t>3538 HAYMEADOW AVE</t>
  </si>
  <si>
    <t>4322/403</t>
  </si>
  <si>
    <t>43-380-000-0132-00</t>
  </si>
  <si>
    <t>11748 CLOVERVIEW DR</t>
  </si>
  <si>
    <t>4285/986</t>
  </si>
  <si>
    <t>43-380-000-0139-00</t>
  </si>
  <si>
    <t>11795 HAYMEADOW CT</t>
  </si>
  <si>
    <t>4311/253</t>
  </si>
  <si>
    <t>43-380-000-0141-00</t>
  </si>
  <si>
    <t>11780 HAYMEADOW CT</t>
  </si>
  <si>
    <t>4325/907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</si>
  <si>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</si>
  <si>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</si>
  <si>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</si>
  <si>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</si>
  <si>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</si>
  <si>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</si>
  <si>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</si>
  <si>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4-1-2021 thru 3-31-2023</t>
  </si>
  <si>
    <t xml:space="preserve">Haymeadow Estates </t>
  </si>
  <si>
    <t>Land Residual Study indicates a front foot rate of $488.  Adjusted rates from $508 to $490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</si>
</sst>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4" x14ac:knownFonts="1"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0" borderId="0" xfId="0" applyFont="1"/>
    <xf numFmtId="165" fontId="3" fillId="0" borderId="0" xfId="0" applyNumberFormat="1" applyFont="1"/>
    <xf numFmtId="6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0" fontId="3" fillId="0" borderId="0" xfId="0" applyNumberFormat="1" applyFont="1"/>
    <xf numFmtId="8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93A0-BE2E-486D-9FE2-6A7B742AE74D}">
  <sheetPr>
    <pageSetUpPr fitToPage="1"/>
  </sheetPr>
  <dimension ref="A1:BL24"/>
  <sheetViews>
    <sheetView tabSelected="1" topLeftCell="L1" workbookViewId="0">
      <selection activeCell="P24" sqref="P24"/>
    </sheetView>
  </sheetViews>
  <sheetFormatPr defaultRowHeight="15" x14ac:dyDescent="0.25"/>
  <cols>
    <col min="1" max="1" width="18.42578125" customWidth="1"/>
    <col min="2" max="2" width="22.28515625" customWidth="1"/>
    <col min="3" max="3" width="10.28515625" style="25" customWidth="1"/>
    <col min="4" max="4" width="12.5703125" style="15" customWidth="1"/>
    <col min="5" max="5" width="8.7109375" customWidth="1"/>
    <col min="6" max="6" width="18" customWidth="1"/>
    <col min="7" max="7" width="11.140625" style="15" customWidth="1"/>
    <col min="8" max="8" width="14.140625" style="15" customWidth="1"/>
    <col min="9" max="9" width="13.28515625" style="20" customWidth="1"/>
    <col min="10" max="10" width="12.28515625" style="15" customWidth="1"/>
    <col min="11" max="11" width="14.28515625" style="15" customWidth="1"/>
    <col min="12" max="12" width="14.85546875" style="15" customWidth="1"/>
    <col min="13" max="13" width="11.42578125" style="30" customWidth="1"/>
    <col min="14" max="14" width="10.7109375" style="34" customWidth="1"/>
    <col min="15" max="15" width="9.85546875" style="39" customWidth="1"/>
    <col min="16" max="16" width="12.140625" style="39" customWidth="1"/>
    <col min="17" max="17" width="10.42578125" style="15" customWidth="1"/>
    <col min="18" max="18" width="17.7109375" style="15" customWidth="1"/>
    <col min="19" max="19" width="12" style="44" customWidth="1"/>
    <col min="20" max="20" width="11.7109375" style="39" bestFit="1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6" width="20.7109375" customWidth="1"/>
    <col min="37" max="37" width="21.7109375" customWidth="1"/>
    <col min="38" max="42" width="20.7109375" customWidth="1"/>
    <col min="43" max="43" width="21.7109375" customWidth="1"/>
    <col min="44" max="44" width="20.7109375" customWidth="1"/>
  </cols>
  <sheetData>
    <row r="1" spans="1:64" s="49" customFormat="1" x14ac:dyDescent="0.25">
      <c r="A1" s="49" t="s">
        <v>105</v>
      </c>
      <c r="C1" s="50"/>
      <c r="D1" s="51"/>
      <c r="G1" s="51"/>
      <c r="H1" s="51"/>
      <c r="I1" s="52"/>
      <c r="J1" s="51"/>
      <c r="K1" s="51"/>
      <c r="L1" s="51"/>
      <c r="M1" s="53"/>
      <c r="N1" s="54"/>
      <c r="O1" s="55"/>
      <c r="P1" s="55"/>
      <c r="Q1" s="51"/>
      <c r="R1" s="51"/>
      <c r="S1" s="56"/>
      <c r="T1" s="55"/>
      <c r="U1" s="57"/>
    </row>
    <row r="2" spans="1:64" s="49" customFormat="1" x14ac:dyDescent="0.25">
      <c r="A2" s="49" t="s">
        <v>104</v>
      </c>
      <c r="C2" s="50"/>
      <c r="D2" s="51"/>
      <c r="G2" s="51"/>
      <c r="H2" s="51"/>
      <c r="I2" s="52"/>
      <c r="J2" s="51"/>
      <c r="K2" s="51"/>
      <c r="L2" s="51"/>
      <c r="M2" s="53"/>
      <c r="N2" s="54"/>
      <c r="O2" s="55"/>
      <c r="P2" s="55"/>
      <c r="Q2" s="51"/>
      <c r="R2" s="51"/>
      <c r="S2" s="56"/>
      <c r="T2" s="55"/>
      <c r="U2" s="57"/>
    </row>
    <row r="3" spans="1:64" s="49" customFormat="1" x14ac:dyDescent="0.25">
      <c r="A3" s="49" t="s">
        <v>10</v>
      </c>
      <c r="C3" s="50"/>
      <c r="D3" s="51"/>
      <c r="G3" s="51"/>
      <c r="H3" s="51"/>
      <c r="I3" s="52"/>
      <c r="J3" s="51"/>
      <c r="K3" s="51"/>
      <c r="L3" s="51"/>
      <c r="M3" s="53"/>
      <c r="N3" s="54"/>
      <c r="O3" s="55"/>
      <c r="P3" s="55"/>
      <c r="Q3" s="51"/>
      <c r="R3" s="51"/>
      <c r="S3" s="56"/>
      <c r="T3" s="55"/>
      <c r="U3" s="57"/>
    </row>
    <row r="4" spans="1:64" x14ac:dyDescent="0.25">
      <c r="A4" s="1" t="s">
        <v>0</v>
      </c>
      <c r="B4" s="1" t="s">
        <v>1</v>
      </c>
      <c r="C4" s="24" t="s">
        <v>2</v>
      </c>
      <c r="D4" s="14" t="s">
        <v>3</v>
      </c>
      <c r="E4" s="1" t="s">
        <v>4</v>
      </c>
      <c r="F4" s="1" t="s">
        <v>5</v>
      </c>
      <c r="G4" s="14" t="s">
        <v>6</v>
      </c>
      <c r="H4" s="14" t="s">
        <v>7</v>
      </c>
      <c r="I4" s="19" t="s">
        <v>8</v>
      </c>
      <c r="J4" s="14" t="s">
        <v>9</v>
      </c>
      <c r="K4" s="14" t="s">
        <v>10</v>
      </c>
      <c r="L4" s="14" t="s">
        <v>11</v>
      </c>
      <c r="M4" s="29" t="s">
        <v>12</v>
      </c>
      <c r="N4" s="33" t="s">
        <v>13</v>
      </c>
      <c r="O4" s="38" t="s">
        <v>14</v>
      </c>
      <c r="P4" s="38" t="s">
        <v>15</v>
      </c>
      <c r="Q4" s="14" t="s">
        <v>16</v>
      </c>
      <c r="R4" s="14" t="s">
        <v>17</v>
      </c>
      <c r="S4" s="43" t="s">
        <v>18</v>
      </c>
      <c r="T4" s="38" t="s">
        <v>19</v>
      </c>
      <c r="U4" s="3"/>
      <c r="V4" s="1"/>
      <c r="W4" s="1"/>
      <c r="X4" s="1"/>
      <c r="Y4" s="1"/>
      <c r="Z4" s="1"/>
      <c r="AA4" s="1"/>
      <c r="AB4" s="1"/>
      <c r="AC4" s="1"/>
      <c r="AD4" s="1"/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  <c r="AK4" s="1" t="s">
        <v>36</v>
      </c>
      <c r="AL4" s="1" t="s">
        <v>37</v>
      </c>
      <c r="AM4" s="1" t="s">
        <v>38</v>
      </c>
      <c r="AN4" s="1" t="s">
        <v>39</v>
      </c>
      <c r="AO4" s="1" t="s">
        <v>40</v>
      </c>
      <c r="AP4" s="1" t="s">
        <v>41</v>
      </c>
      <c r="AQ4" s="1" t="s">
        <v>42</v>
      </c>
      <c r="AR4" s="1" t="s">
        <v>43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5">
      <c r="A5" t="s">
        <v>44</v>
      </c>
      <c r="B5" t="s">
        <v>45</v>
      </c>
      <c r="C5" s="25">
        <v>44713</v>
      </c>
      <c r="D5" s="15">
        <v>265000</v>
      </c>
      <c r="E5" t="s">
        <v>46</v>
      </c>
      <c r="F5" t="s">
        <v>47</v>
      </c>
      <c r="G5" s="15">
        <v>265000</v>
      </c>
      <c r="H5" s="15">
        <v>24600</v>
      </c>
      <c r="I5" s="20">
        <f t="shared" ref="I5:I19" si="0">H5/G5*100</f>
        <v>9.2830188679245271</v>
      </c>
      <c r="J5" s="15">
        <v>285171</v>
      </c>
      <c r="K5" s="15">
        <f>G5-237641</f>
        <v>27359</v>
      </c>
      <c r="L5" s="15">
        <v>47530</v>
      </c>
      <c r="M5" s="30">
        <v>97</v>
      </c>
      <c r="N5" s="34">
        <v>114.93</v>
      </c>
      <c r="O5" s="39">
        <v>0.25600000000000001</v>
      </c>
      <c r="P5" s="39">
        <v>0.25600000000000001</v>
      </c>
      <c r="Q5" s="15">
        <f t="shared" ref="Q5:Q19" si="1">K5/M5</f>
        <v>282.05154639175259</v>
      </c>
      <c r="R5" s="15">
        <f t="shared" ref="R5:R19" si="2">K5/O5</f>
        <v>106871.09375</v>
      </c>
      <c r="S5" s="44">
        <f t="shared" ref="S5:S19" si="3">K5/O5/43560</f>
        <v>2.4534227215335171</v>
      </c>
      <c r="T5" s="39">
        <v>97</v>
      </c>
      <c r="U5" s="5"/>
      <c r="AA5" s="6"/>
      <c r="AC5" s="7"/>
    </row>
    <row r="6" spans="1:64" x14ac:dyDescent="0.25">
      <c r="A6" t="s">
        <v>52</v>
      </c>
      <c r="B6" t="s">
        <v>53</v>
      </c>
      <c r="C6" s="25">
        <v>44867</v>
      </c>
      <c r="D6" s="15">
        <v>259900</v>
      </c>
      <c r="E6" t="s">
        <v>46</v>
      </c>
      <c r="F6" t="s">
        <v>47</v>
      </c>
      <c r="G6" s="15">
        <v>259900</v>
      </c>
      <c r="H6" s="15">
        <v>1300</v>
      </c>
      <c r="I6" s="20">
        <f t="shared" si="0"/>
        <v>0.50019238168526359</v>
      </c>
      <c r="J6" s="15">
        <v>282399</v>
      </c>
      <c r="K6" s="15">
        <f>G6-234379</f>
        <v>25521</v>
      </c>
      <c r="L6" s="15">
        <v>48020</v>
      </c>
      <c r="M6" s="30">
        <v>98</v>
      </c>
      <c r="N6" s="34">
        <v>113.089996</v>
      </c>
      <c r="O6" s="39">
        <v>0.254</v>
      </c>
      <c r="P6" s="39">
        <v>0.254</v>
      </c>
      <c r="Q6" s="15">
        <f t="shared" si="1"/>
        <v>260.41836734693879</v>
      </c>
      <c r="R6" s="15">
        <f t="shared" si="2"/>
        <v>100476.37795275591</v>
      </c>
      <c r="S6" s="44">
        <f t="shared" si="3"/>
        <v>2.3066202468493091</v>
      </c>
      <c r="T6" s="39">
        <v>98</v>
      </c>
      <c r="U6" s="5"/>
      <c r="AA6" s="6"/>
      <c r="AC6" s="7"/>
    </row>
    <row r="7" spans="1:64" x14ac:dyDescent="0.25">
      <c r="A7" t="s">
        <v>55</v>
      </c>
      <c r="B7" t="s">
        <v>56</v>
      </c>
      <c r="C7" s="25">
        <v>45002</v>
      </c>
      <c r="D7" s="15">
        <v>260000</v>
      </c>
      <c r="E7" t="s">
        <v>46</v>
      </c>
      <c r="F7" t="s">
        <v>47</v>
      </c>
      <c r="G7" s="15">
        <v>260000</v>
      </c>
      <c r="H7" s="15">
        <v>105600</v>
      </c>
      <c r="I7" s="20">
        <f t="shared" si="0"/>
        <v>40.615384615384613</v>
      </c>
      <c r="J7" s="15">
        <v>243781</v>
      </c>
      <c r="K7" s="15">
        <f>G7-204581</f>
        <v>55419</v>
      </c>
      <c r="L7" s="15">
        <v>39200</v>
      </c>
      <c r="M7" s="30">
        <v>80</v>
      </c>
      <c r="N7" s="34">
        <v>190</v>
      </c>
      <c r="O7" s="39">
        <v>0.34899999999999998</v>
      </c>
      <c r="P7" s="39">
        <v>0.34899999999999998</v>
      </c>
      <c r="Q7" s="15">
        <f t="shared" si="1"/>
        <v>692.73749999999995</v>
      </c>
      <c r="R7" s="15">
        <f t="shared" si="2"/>
        <v>158793.69627507165</v>
      </c>
      <c r="S7" s="44">
        <f t="shared" si="3"/>
        <v>3.6454016592073382</v>
      </c>
      <c r="T7" s="39">
        <v>80</v>
      </c>
      <c r="U7" s="5"/>
      <c r="AA7" s="6"/>
      <c r="AC7" s="7"/>
    </row>
    <row r="8" spans="1:64" x14ac:dyDescent="0.25">
      <c r="A8" t="s">
        <v>58</v>
      </c>
      <c r="B8" t="s">
        <v>59</v>
      </c>
      <c r="C8" s="25">
        <v>44753</v>
      </c>
      <c r="D8" s="15">
        <v>290000</v>
      </c>
      <c r="E8" t="s">
        <v>46</v>
      </c>
      <c r="F8" t="s">
        <v>47</v>
      </c>
      <c r="G8" s="15">
        <v>290000</v>
      </c>
      <c r="H8" s="15">
        <v>108700</v>
      </c>
      <c r="I8" s="20">
        <f t="shared" si="0"/>
        <v>37.482758620689651</v>
      </c>
      <c r="J8" s="15">
        <v>263194</v>
      </c>
      <c r="K8" s="15">
        <f>G8-234647</f>
        <v>55353</v>
      </c>
      <c r="L8" s="15">
        <v>28547</v>
      </c>
      <c r="M8" s="30">
        <v>58.26</v>
      </c>
      <c r="N8" s="34">
        <v>226</v>
      </c>
      <c r="O8" s="39">
        <v>0.30199999999999999</v>
      </c>
      <c r="P8" s="39">
        <v>0.30199999999999999</v>
      </c>
      <c r="Q8" s="15">
        <f t="shared" si="1"/>
        <v>950.10298661174056</v>
      </c>
      <c r="R8" s="15">
        <f t="shared" si="2"/>
        <v>183288.07947019869</v>
      </c>
      <c r="S8" s="44">
        <f t="shared" si="3"/>
        <v>4.2077153230073163</v>
      </c>
      <c r="T8" s="39">
        <v>58.26</v>
      </c>
      <c r="U8" s="5"/>
      <c r="AA8" s="6"/>
      <c r="AC8" s="7"/>
    </row>
    <row r="9" spans="1:64" x14ac:dyDescent="0.25">
      <c r="A9" t="s">
        <v>61</v>
      </c>
      <c r="B9" t="s">
        <v>62</v>
      </c>
      <c r="C9" s="25">
        <v>44886</v>
      </c>
      <c r="D9" s="15">
        <v>224900</v>
      </c>
      <c r="E9" t="s">
        <v>46</v>
      </c>
      <c r="F9" t="s">
        <v>47</v>
      </c>
      <c r="G9" s="15">
        <v>224900</v>
      </c>
      <c r="H9" s="15">
        <v>96800</v>
      </c>
      <c r="I9" s="20">
        <f t="shared" si="0"/>
        <v>43.041351711871947</v>
      </c>
      <c r="J9" s="15">
        <v>217943</v>
      </c>
      <c r="K9" s="15">
        <f>G9-181193</f>
        <v>43707</v>
      </c>
      <c r="L9" s="15">
        <v>36750</v>
      </c>
      <c r="M9" s="30">
        <v>75</v>
      </c>
      <c r="N9" s="34">
        <v>140</v>
      </c>
      <c r="O9" s="39">
        <v>0.24099999999999999</v>
      </c>
      <c r="P9" s="39">
        <v>0.24099999999999999</v>
      </c>
      <c r="Q9" s="15">
        <f t="shared" si="1"/>
        <v>582.76</v>
      </c>
      <c r="R9" s="15">
        <f t="shared" si="2"/>
        <v>181356.84647302906</v>
      </c>
      <c r="S9" s="44">
        <f t="shared" si="3"/>
        <v>4.1633803138895562</v>
      </c>
      <c r="T9" s="39">
        <v>75</v>
      </c>
      <c r="U9" s="5"/>
      <c r="AA9" s="6"/>
      <c r="AC9" s="7"/>
    </row>
    <row r="10" spans="1:64" x14ac:dyDescent="0.25">
      <c r="A10" t="s">
        <v>64</v>
      </c>
      <c r="B10" t="s">
        <v>65</v>
      </c>
      <c r="C10" s="25">
        <v>44837</v>
      </c>
      <c r="D10" s="15">
        <v>275000</v>
      </c>
      <c r="E10" t="s">
        <v>46</v>
      </c>
      <c r="F10" t="s">
        <v>47</v>
      </c>
      <c r="G10" s="15">
        <v>275000</v>
      </c>
      <c r="H10" s="15">
        <v>118700</v>
      </c>
      <c r="I10" s="20">
        <f t="shared" si="0"/>
        <v>43.163636363636364</v>
      </c>
      <c r="J10" s="15">
        <v>289852</v>
      </c>
      <c r="K10" s="15">
        <f>G10-257385</f>
        <v>17615</v>
      </c>
      <c r="L10" s="15">
        <v>32467</v>
      </c>
      <c r="M10" s="30">
        <v>66.260000000000005</v>
      </c>
      <c r="N10" s="34">
        <v>162.13999899999999</v>
      </c>
      <c r="O10" s="39">
        <v>0.247</v>
      </c>
      <c r="P10" s="39">
        <v>0.247</v>
      </c>
      <c r="Q10" s="15">
        <f t="shared" si="1"/>
        <v>265.84666465439176</v>
      </c>
      <c r="R10" s="15">
        <f t="shared" si="2"/>
        <v>71315.789473684214</v>
      </c>
      <c r="S10" s="44">
        <f t="shared" si="3"/>
        <v>1.6371852496254411</v>
      </c>
      <c r="T10" s="39">
        <v>66.260000000000005</v>
      </c>
      <c r="U10" s="5"/>
      <c r="AA10" s="6"/>
      <c r="AC10" s="7"/>
    </row>
    <row r="11" spans="1:64" x14ac:dyDescent="0.25">
      <c r="A11" t="s">
        <v>67</v>
      </c>
      <c r="B11" t="s">
        <v>68</v>
      </c>
      <c r="C11" s="25">
        <v>44778</v>
      </c>
      <c r="D11" s="15">
        <v>285000</v>
      </c>
      <c r="E11" t="s">
        <v>46</v>
      </c>
      <c r="F11" t="s">
        <v>47</v>
      </c>
      <c r="G11" s="15">
        <v>285000</v>
      </c>
      <c r="H11" s="15">
        <v>123300</v>
      </c>
      <c r="I11" s="20">
        <f t="shared" si="0"/>
        <v>43.263157894736842</v>
      </c>
      <c r="J11" s="15">
        <v>290454</v>
      </c>
      <c r="K11" s="15">
        <f>G11-253704</f>
        <v>31296</v>
      </c>
      <c r="L11" s="15">
        <v>36750</v>
      </c>
      <c r="M11" s="30">
        <v>75</v>
      </c>
      <c r="N11" s="34">
        <v>139.770004</v>
      </c>
      <c r="O11" s="39">
        <v>0.24099999999999999</v>
      </c>
      <c r="P11" s="39">
        <v>0.24099999999999999</v>
      </c>
      <c r="Q11" s="15">
        <f t="shared" si="1"/>
        <v>417.28</v>
      </c>
      <c r="R11" s="15">
        <f t="shared" si="2"/>
        <v>129858.92116182572</v>
      </c>
      <c r="S11" s="44">
        <f t="shared" si="3"/>
        <v>2.981150623549718</v>
      </c>
      <c r="T11" s="39">
        <v>75</v>
      </c>
      <c r="U11" s="5"/>
      <c r="AA11" s="6"/>
      <c r="AC11" s="7"/>
    </row>
    <row r="12" spans="1:64" x14ac:dyDescent="0.25">
      <c r="A12" t="s">
        <v>70</v>
      </c>
      <c r="B12" t="s">
        <v>71</v>
      </c>
      <c r="C12" s="25">
        <v>44424</v>
      </c>
      <c r="D12" s="15">
        <v>225000</v>
      </c>
      <c r="E12" t="s">
        <v>46</v>
      </c>
      <c r="F12" t="s">
        <v>47</v>
      </c>
      <c r="G12" s="15">
        <v>225000</v>
      </c>
      <c r="H12" s="15">
        <v>97300</v>
      </c>
      <c r="I12" s="20">
        <f t="shared" si="0"/>
        <v>43.244444444444447</v>
      </c>
      <c r="J12" s="15">
        <v>221404</v>
      </c>
      <c r="K12" s="15">
        <f>G12-184654</f>
        <v>40346</v>
      </c>
      <c r="L12" s="15">
        <v>36750</v>
      </c>
      <c r="M12" s="30">
        <v>75</v>
      </c>
      <c r="N12" s="34">
        <v>139.71000699999999</v>
      </c>
      <c r="O12" s="39">
        <v>0.24099999999999999</v>
      </c>
      <c r="P12" s="39">
        <v>0.24099999999999999</v>
      </c>
      <c r="Q12" s="15">
        <f t="shared" si="1"/>
        <v>537.94666666666672</v>
      </c>
      <c r="R12" s="15">
        <f t="shared" si="2"/>
        <v>167410.78838174275</v>
      </c>
      <c r="S12" s="44">
        <f t="shared" si="3"/>
        <v>3.8432228737773819</v>
      </c>
      <c r="T12" s="39">
        <v>75</v>
      </c>
      <c r="U12" s="5"/>
      <c r="AA12" s="6"/>
      <c r="AC12" s="7"/>
    </row>
    <row r="13" spans="1:64" x14ac:dyDescent="0.25">
      <c r="A13" t="s">
        <v>73</v>
      </c>
      <c r="B13" t="s">
        <v>74</v>
      </c>
      <c r="C13" s="25">
        <v>44469</v>
      </c>
      <c r="D13" s="15">
        <v>225000</v>
      </c>
      <c r="E13" t="s">
        <v>46</v>
      </c>
      <c r="F13" t="s">
        <v>47</v>
      </c>
      <c r="G13" s="15">
        <v>225000</v>
      </c>
      <c r="H13" s="15">
        <v>93900</v>
      </c>
      <c r="I13" s="20">
        <f t="shared" si="0"/>
        <v>41.733333333333334</v>
      </c>
      <c r="J13" s="15">
        <v>243836</v>
      </c>
      <c r="K13" s="15">
        <f>G13-207086</f>
        <v>17914</v>
      </c>
      <c r="L13" s="15">
        <v>36750</v>
      </c>
      <c r="M13" s="30">
        <v>75</v>
      </c>
      <c r="N13" s="34">
        <v>139.759995</v>
      </c>
      <c r="O13" s="39">
        <v>0.24099999999999999</v>
      </c>
      <c r="P13" s="39">
        <v>0.24099999999999999</v>
      </c>
      <c r="Q13" s="15">
        <f t="shared" si="1"/>
        <v>238.85333333333332</v>
      </c>
      <c r="R13" s="15">
        <f t="shared" si="2"/>
        <v>74331.950207468879</v>
      </c>
      <c r="S13" s="44">
        <f t="shared" si="3"/>
        <v>1.7064267724395978</v>
      </c>
      <c r="T13" s="39">
        <v>75</v>
      </c>
      <c r="U13" s="5"/>
      <c r="AA13" s="6"/>
      <c r="AC13" s="7"/>
    </row>
    <row r="14" spans="1:64" x14ac:dyDescent="0.25">
      <c r="A14" t="s">
        <v>76</v>
      </c>
      <c r="B14" t="s">
        <v>77</v>
      </c>
      <c r="C14" s="25">
        <v>44974</v>
      </c>
      <c r="D14" s="15">
        <v>262900</v>
      </c>
      <c r="E14" t="s">
        <v>46</v>
      </c>
      <c r="F14" t="s">
        <v>47</v>
      </c>
      <c r="G14" s="15">
        <v>262900</v>
      </c>
      <c r="H14" s="15">
        <v>1300</v>
      </c>
      <c r="I14" s="20">
        <f t="shared" si="0"/>
        <v>0.49448459490300495</v>
      </c>
      <c r="J14" s="15">
        <v>272131</v>
      </c>
      <c r="K14" s="15">
        <f>G14-235381</f>
        <v>27519</v>
      </c>
      <c r="L14" s="15">
        <v>36750</v>
      </c>
      <c r="M14" s="30">
        <v>75</v>
      </c>
      <c r="N14" s="34">
        <v>139.88000500000001</v>
      </c>
      <c r="O14" s="39">
        <v>0.24099999999999999</v>
      </c>
      <c r="P14" s="39">
        <v>0.24099999999999999</v>
      </c>
      <c r="Q14" s="15">
        <f t="shared" si="1"/>
        <v>366.92</v>
      </c>
      <c r="R14" s="15">
        <f t="shared" si="2"/>
        <v>114186.72199170126</v>
      </c>
      <c r="S14" s="44">
        <f t="shared" si="3"/>
        <v>2.6213664369077425</v>
      </c>
      <c r="T14" s="39">
        <v>75</v>
      </c>
      <c r="U14" s="5"/>
      <c r="AA14" s="6"/>
      <c r="AC14" s="7"/>
    </row>
    <row r="15" spans="1:64" x14ac:dyDescent="0.25">
      <c r="A15" t="s">
        <v>79</v>
      </c>
      <c r="B15" t="s">
        <v>80</v>
      </c>
      <c r="C15" s="25">
        <v>45000</v>
      </c>
      <c r="D15" s="15">
        <v>262900</v>
      </c>
      <c r="E15" t="s">
        <v>46</v>
      </c>
      <c r="F15" t="s">
        <v>47</v>
      </c>
      <c r="G15" s="15">
        <v>262900</v>
      </c>
      <c r="H15" s="15">
        <v>1300</v>
      </c>
      <c r="I15" s="20">
        <f t="shared" si="0"/>
        <v>0.49448459490300495</v>
      </c>
      <c r="J15" s="15">
        <v>263416</v>
      </c>
      <c r="K15" s="15">
        <f>G15-226666</f>
        <v>36234</v>
      </c>
      <c r="L15" s="15">
        <v>36750</v>
      </c>
      <c r="M15" s="30">
        <v>75</v>
      </c>
      <c r="N15" s="34">
        <v>139.88999899999999</v>
      </c>
      <c r="O15" s="39">
        <v>0.24099999999999999</v>
      </c>
      <c r="P15" s="39">
        <v>0.24099999999999999</v>
      </c>
      <c r="Q15" s="15">
        <f t="shared" si="1"/>
        <v>483.12</v>
      </c>
      <c r="R15" s="15">
        <f t="shared" si="2"/>
        <v>150348.54771784233</v>
      </c>
      <c r="S15" s="44">
        <f t="shared" si="3"/>
        <v>3.4515277253866468</v>
      </c>
      <c r="T15" s="39">
        <v>75</v>
      </c>
      <c r="U15" s="5"/>
      <c r="AA15" s="6"/>
      <c r="AC15" s="7"/>
    </row>
    <row r="16" spans="1:64" x14ac:dyDescent="0.25">
      <c r="A16" t="s">
        <v>82</v>
      </c>
      <c r="B16" t="s">
        <v>83</v>
      </c>
      <c r="C16" s="25">
        <v>44701</v>
      </c>
      <c r="D16" s="15">
        <v>255000</v>
      </c>
      <c r="E16" t="s">
        <v>46</v>
      </c>
      <c r="F16" t="s">
        <v>47</v>
      </c>
      <c r="G16" s="15">
        <v>255000</v>
      </c>
      <c r="H16" s="15">
        <v>19100</v>
      </c>
      <c r="I16" s="20">
        <f t="shared" si="0"/>
        <v>7.4901960784313726</v>
      </c>
      <c r="J16" s="15">
        <v>258899</v>
      </c>
      <c r="K16" s="15">
        <f>G16-222149</f>
        <v>32851</v>
      </c>
      <c r="L16" s="15">
        <v>36750</v>
      </c>
      <c r="M16" s="30">
        <v>75</v>
      </c>
      <c r="N16" s="34">
        <v>139.94000199999999</v>
      </c>
      <c r="O16" s="39">
        <v>0.24099999999999999</v>
      </c>
      <c r="P16" s="39">
        <v>0.24099999999999999</v>
      </c>
      <c r="Q16" s="15">
        <f t="shared" si="1"/>
        <v>438.01333333333332</v>
      </c>
      <c r="R16" s="15">
        <f t="shared" si="2"/>
        <v>136311.20331950209</v>
      </c>
      <c r="S16" s="44">
        <f t="shared" si="3"/>
        <v>3.1292746400253004</v>
      </c>
      <c r="T16" s="39">
        <v>75</v>
      </c>
      <c r="U16" s="5"/>
      <c r="AA16" s="6"/>
      <c r="AC16" s="7"/>
    </row>
    <row r="17" spans="1:44" x14ac:dyDescent="0.25">
      <c r="A17" t="s">
        <v>84</v>
      </c>
      <c r="B17" t="s">
        <v>86</v>
      </c>
      <c r="C17" s="25">
        <v>44987</v>
      </c>
      <c r="D17" s="15">
        <v>272900</v>
      </c>
      <c r="E17" t="s">
        <v>46</v>
      </c>
      <c r="F17" t="s">
        <v>47</v>
      </c>
      <c r="G17" s="15">
        <v>272900</v>
      </c>
      <c r="H17" s="15">
        <v>1300</v>
      </c>
      <c r="I17" s="20">
        <f t="shared" si="0"/>
        <v>0.47636496885305973</v>
      </c>
      <c r="J17" s="15">
        <v>286356</v>
      </c>
      <c r="K17" s="15">
        <v>21824</v>
      </c>
      <c r="L17" s="15">
        <v>35280</v>
      </c>
      <c r="M17" s="30">
        <v>72</v>
      </c>
      <c r="N17" s="34">
        <v>150</v>
      </c>
      <c r="O17" s="39">
        <v>0.248</v>
      </c>
      <c r="P17" s="39">
        <v>0.248</v>
      </c>
      <c r="Q17" s="15">
        <f t="shared" si="1"/>
        <v>303.11111111111109</v>
      </c>
      <c r="R17" s="15">
        <f t="shared" si="2"/>
        <v>88000</v>
      </c>
      <c r="S17" s="44">
        <f t="shared" si="3"/>
        <v>2.0202020202020203</v>
      </c>
      <c r="T17" s="39">
        <v>72</v>
      </c>
      <c r="U17" s="5"/>
      <c r="AA17" s="6"/>
      <c r="AC17" s="7"/>
    </row>
    <row r="18" spans="1:44" x14ac:dyDescent="0.25">
      <c r="A18" t="s">
        <v>88</v>
      </c>
      <c r="B18" t="s">
        <v>89</v>
      </c>
      <c r="C18" s="25">
        <v>44558</v>
      </c>
      <c r="D18" s="15">
        <v>240000</v>
      </c>
      <c r="E18" t="s">
        <v>46</v>
      </c>
      <c r="F18" t="s">
        <v>47</v>
      </c>
      <c r="G18" s="15">
        <v>240000</v>
      </c>
      <c r="H18" s="15">
        <v>82800</v>
      </c>
      <c r="I18" s="20">
        <f t="shared" si="0"/>
        <v>34.5</v>
      </c>
      <c r="J18" s="15">
        <v>223468</v>
      </c>
      <c r="K18" s="15">
        <f>G18-185668</f>
        <v>54332</v>
      </c>
      <c r="L18" s="15">
        <v>37800</v>
      </c>
      <c r="M18" s="30">
        <v>72</v>
      </c>
      <c r="N18" s="34">
        <v>144</v>
      </c>
      <c r="O18" s="39">
        <v>0.23799999999999999</v>
      </c>
      <c r="P18" s="39">
        <v>0.23799999999999999</v>
      </c>
      <c r="Q18" s="15">
        <f t="shared" si="1"/>
        <v>754.61111111111109</v>
      </c>
      <c r="R18" s="15">
        <f t="shared" si="2"/>
        <v>228285.71428571429</v>
      </c>
      <c r="S18" s="44">
        <f t="shared" si="3"/>
        <v>5.2407188770825135</v>
      </c>
      <c r="T18" s="39">
        <v>72</v>
      </c>
      <c r="U18" s="5"/>
      <c r="AA18" s="6"/>
      <c r="AC18" s="7"/>
    </row>
    <row r="19" spans="1:44" ht="15.75" thickBot="1" x14ac:dyDescent="0.3">
      <c r="A19" t="s">
        <v>91</v>
      </c>
      <c r="B19" t="s">
        <v>92</v>
      </c>
      <c r="C19" s="25">
        <v>44824</v>
      </c>
      <c r="D19" s="15">
        <v>255000</v>
      </c>
      <c r="E19" t="s">
        <v>46</v>
      </c>
      <c r="F19" t="s">
        <v>47</v>
      </c>
      <c r="G19" s="15">
        <v>255000</v>
      </c>
      <c r="H19" s="15">
        <v>98400</v>
      </c>
      <c r="I19" s="20">
        <f t="shared" si="0"/>
        <v>38.588235294117645</v>
      </c>
      <c r="J19" s="15">
        <v>220725</v>
      </c>
      <c r="K19" s="15">
        <v>81315</v>
      </c>
      <c r="L19" s="15">
        <v>47040</v>
      </c>
      <c r="M19" s="30">
        <v>96</v>
      </c>
      <c r="N19" s="34">
        <v>163</v>
      </c>
      <c r="O19" s="39">
        <v>0.35899999999999999</v>
      </c>
      <c r="P19" s="39">
        <v>0.35899999999999999</v>
      </c>
      <c r="Q19" s="15">
        <f t="shared" si="1"/>
        <v>847.03125</v>
      </c>
      <c r="R19" s="15">
        <f t="shared" si="2"/>
        <v>226504.1782729805</v>
      </c>
      <c r="S19" s="44">
        <f t="shared" si="3"/>
        <v>5.1998204378553829</v>
      </c>
      <c r="T19" s="39">
        <v>96</v>
      </c>
      <c r="U19" s="5"/>
      <c r="AA19" s="6"/>
      <c r="AC19" s="7"/>
    </row>
    <row r="20" spans="1:44" ht="15.75" thickTop="1" x14ac:dyDescent="0.25">
      <c r="A20" s="8"/>
      <c r="B20" s="8"/>
      <c r="C20" s="26" t="s">
        <v>97</v>
      </c>
      <c r="D20" s="16">
        <f>+SUM(D5:D19)</f>
        <v>3858500</v>
      </c>
      <c r="E20" s="8"/>
      <c r="F20" s="8"/>
      <c r="G20" s="16">
        <f>+SUM(G5:G19)</f>
        <v>3858500</v>
      </c>
      <c r="H20" s="16">
        <f>+SUM(H5:H19)</f>
        <v>974400</v>
      </c>
      <c r="I20" s="21"/>
      <c r="J20" s="16">
        <f>+SUM(J5:J19)</f>
        <v>3863029</v>
      </c>
      <c r="K20" s="16">
        <f>+SUM(K5:K19)</f>
        <v>568605</v>
      </c>
      <c r="L20" s="16">
        <f>+SUM(L5:L19)</f>
        <v>573134</v>
      </c>
      <c r="M20" s="31">
        <f>+SUM(M5:M19)</f>
        <v>1164.52</v>
      </c>
      <c r="N20" s="35"/>
      <c r="O20" s="40">
        <f>+SUM(O5:O19)</f>
        <v>3.9400000000000008</v>
      </c>
      <c r="P20" s="40">
        <f>+SUM(P5:P19)</f>
        <v>3.9400000000000008</v>
      </c>
      <c r="Q20" s="16"/>
      <c r="R20" s="16"/>
      <c r="S20" s="45"/>
      <c r="T20" s="40"/>
      <c r="U20" s="9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x14ac:dyDescent="0.25">
      <c r="A21" s="10"/>
      <c r="B21" s="10"/>
      <c r="C21" s="27"/>
      <c r="D21" s="17"/>
      <c r="E21" s="10"/>
      <c r="F21" s="10"/>
      <c r="G21" s="17"/>
      <c r="H21" s="17"/>
      <c r="I21" s="22"/>
      <c r="J21" s="17"/>
      <c r="K21" s="17"/>
      <c r="L21" s="17" t="s">
        <v>99</v>
      </c>
      <c r="M21" s="32"/>
      <c r="N21" s="36"/>
      <c r="O21" s="41" t="s">
        <v>99</v>
      </c>
      <c r="P21" s="41"/>
      <c r="Q21" s="17"/>
      <c r="R21" s="17" t="s">
        <v>99</v>
      </c>
      <c r="S21" s="46"/>
      <c r="T21" s="41"/>
      <c r="U21" s="11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x14ac:dyDescent="0.25">
      <c r="A22" s="12"/>
      <c r="B22" s="12"/>
      <c r="C22" s="28"/>
      <c r="D22" s="18"/>
      <c r="E22" s="12"/>
      <c r="F22" s="12"/>
      <c r="G22" s="18"/>
      <c r="H22" s="18"/>
      <c r="I22" s="23"/>
      <c r="J22" s="18"/>
      <c r="K22" s="18"/>
      <c r="L22" s="18" t="s">
        <v>101</v>
      </c>
      <c r="M22" s="48">
        <f>K20/M20</f>
        <v>488.27413870092397</v>
      </c>
      <c r="N22" s="37"/>
      <c r="O22" s="42" t="s">
        <v>102</v>
      </c>
      <c r="P22" s="42">
        <f>K20/O20</f>
        <v>144315.98984771571</v>
      </c>
      <c r="Q22" s="18"/>
      <c r="R22" s="18" t="s">
        <v>103</v>
      </c>
      <c r="S22" s="47">
        <f>K20/O20/43560</f>
        <v>3.3130392527023811</v>
      </c>
      <c r="T22" s="42"/>
      <c r="U22" s="13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4" spans="1:44" s="49" customFormat="1" x14ac:dyDescent="0.25">
      <c r="A24" s="49" t="s">
        <v>106</v>
      </c>
      <c r="C24" s="50"/>
      <c r="D24" s="51"/>
      <c r="G24" s="51"/>
      <c r="H24" s="51"/>
      <c r="I24" s="52"/>
      <c r="J24" s="51"/>
      <c r="K24" s="51"/>
      <c r="L24" s="51"/>
      <c r="M24" s="53"/>
      <c r="N24" s="54"/>
      <c r="O24" s="55"/>
      <c r="P24" s="55"/>
      <c r="Q24" s="51"/>
      <c r="R24" s="51"/>
      <c r="S24" s="56"/>
      <c r="T24" s="55"/>
      <c r="U24" s="57"/>
    </row>
  </sheetData>
  <conditionalFormatting sqref="A5:AR19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136C-A6AA-484D-A3D1-73230E49BE4A}">
  <dimension ref="A1:BL20"/>
  <sheetViews>
    <sheetView workbookViewId="0">
      <selection sqref="A1:XFD1048576"/>
    </sheetView>
  </sheetViews>
  <sheetFormatPr defaultRowHeight="15" x14ac:dyDescent="0.25"/>
  <cols>
    <col min="1" max="1" width="18.42578125" customWidth="1"/>
    <col min="2" max="2" width="22.28515625" customWidth="1"/>
    <col min="3" max="3" width="16.7109375" style="25" customWidth="1"/>
    <col min="4" max="4" width="17.7109375" style="15" customWidth="1"/>
    <col min="5" max="5" width="8.7109375" customWidth="1"/>
    <col min="6" max="6" width="18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6" width="20.7109375" customWidth="1"/>
    <col min="37" max="37" width="21.7109375" customWidth="1"/>
    <col min="38" max="42" width="20.7109375" customWidth="1"/>
    <col min="43" max="43" width="21.7109375" customWidth="1"/>
    <col min="44" max="44" width="20.7109375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44</v>
      </c>
      <c r="B2" t="s">
        <v>45</v>
      </c>
      <c r="C2" s="25">
        <v>44713</v>
      </c>
      <c r="D2" s="15">
        <v>265000</v>
      </c>
      <c r="E2" t="s">
        <v>46</v>
      </c>
      <c r="F2" t="s">
        <v>47</v>
      </c>
      <c r="G2" s="15">
        <v>265000</v>
      </c>
      <c r="H2" s="15">
        <v>24600</v>
      </c>
      <c r="I2" s="20">
        <f t="shared" ref="I2:I17" si="0">H2/G2*100</f>
        <v>9.2830188679245271</v>
      </c>
      <c r="J2" s="15">
        <v>285171</v>
      </c>
      <c r="K2" s="15">
        <f>G2-237641</f>
        <v>27359</v>
      </c>
      <c r="L2" s="15">
        <v>47530</v>
      </c>
      <c r="M2" s="30">
        <v>97</v>
      </c>
      <c r="N2" s="34">
        <v>114.93</v>
      </c>
      <c r="O2" s="39">
        <v>0.25600000000000001</v>
      </c>
      <c r="P2" s="39">
        <v>0.25600000000000001</v>
      </c>
      <c r="Q2" s="15">
        <f t="shared" ref="Q2:Q17" si="1">K2/M2</f>
        <v>282.05154639175259</v>
      </c>
      <c r="R2" s="15">
        <f t="shared" ref="R2:R17" si="2">K2/O2</f>
        <v>106871.09375</v>
      </c>
      <c r="S2" s="44">
        <f t="shared" ref="S2:S17" si="3">K2/O2/43560</f>
        <v>2.4534227215335171</v>
      </c>
      <c r="T2" s="39">
        <v>97</v>
      </c>
      <c r="U2" s="5" t="s">
        <v>48</v>
      </c>
      <c r="V2" t="s">
        <v>51</v>
      </c>
      <c r="Y2">
        <v>0</v>
      </c>
      <c r="Z2">
        <v>1</v>
      </c>
      <c r="AA2" s="6">
        <v>45110</v>
      </c>
      <c r="AC2" s="7" t="s">
        <v>49</v>
      </c>
      <c r="AD2" t="s">
        <v>50</v>
      </c>
    </row>
    <row r="3" spans="1:64" x14ac:dyDescent="0.25">
      <c r="A3" t="s">
        <v>52</v>
      </c>
      <c r="B3" t="s">
        <v>53</v>
      </c>
      <c r="C3" s="25">
        <v>44867</v>
      </c>
      <c r="D3" s="15">
        <v>259900</v>
      </c>
      <c r="E3" t="s">
        <v>46</v>
      </c>
      <c r="F3" t="s">
        <v>47</v>
      </c>
      <c r="G3" s="15">
        <v>259900</v>
      </c>
      <c r="H3" s="15">
        <v>1300</v>
      </c>
      <c r="I3" s="20">
        <f t="shared" si="0"/>
        <v>0.50019238168526359</v>
      </c>
      <c r="J3" s="15">
        <v>282399</v>
      </c>
      <c r="K3" s="15">
        <f>G3-234379</f>
        <v>25521</v>
      </c>
      <c r="L3" s="15">
        <v>48020</v>
      </c>
      <c r="M3" s="30">
        <v>98</v>
      </c>
      <c r="N3" s="34">
        <v>113.089996</v>
      </c>
      <c r="O3" s="39">
        <v>0.254</v>
      </c>
      <c r="P3" s="39">
        <v>0.254</v>
      </c>
      <c r="Q3" s="15">
        <f t="shared" si="1"/>
        <v>260.41836734693879</v>
      </c>
      <c r="R3" s="15">
        <f t="shared" si="2"/>
        <v>100476.37795275591</v>
      </c>
      <c r="S3" s="44">
        <f t="shared" si="3"/>
        <v>2.3066202468493091</v>
      </c>
      <c r="T3" s="39">
        <v>98</v>
      </c>
      <c r="U3" s="5" t="s">
        <v>48</v>
      </c>
      <c r="V3" t="s">
        <v>54</v>
      </c>
      <c r="Y3">
        <v>0</v>
      </c>
      <c r="Z3">
        <v>1</v>
      </c>
      <c r="AA3" s="6">
        <v>44802</v>
      </c>
      <c r="AC3" s="7" t="s">
        <v>49</v>
      </c>
      <c r="AD3" t="s">
        <v>50</v>
      </c>
    </row>
    <row r="4" spans="1:64" x14ac:dyDescent="0.25">
      <c r="A4" t="s">
        <v>55</v>
      </c>
      <c r="B4" t="s">
        <v>56</v>
      </c>
      <c r="C4" s="25">
        <v>45002</v>
      </c>
      <c r="D4" s="15">
        <v>260000</v>
      </c>
      <c r="E4" t="s">
        <v>46</v>
      </c>
      <c r="F4" t="s">
        <v>47</v>
      </c>
      <c r="G4" s="15">
        <v>260000</v>
      </c>
      <c r="H4" s="15">
        <v>105600</v>
      </c>
      <c r="I4" s="20">
        <f t="shared" si="0"/>
        <v>40.615384615384613</v>
      </c>
      <c r="J4" s="15">
        <v>243781</v>
      </c>
      <c r="K4" s="15">
        <f>G4-204581</f>
        <v>55419</v>
      </c>
      <c r="L4" s="15">
        <v>39200</v>
      </c>
      <c r="M4" s="30">
        <v>80</v>
      </c>
      <c r="N4" s="34">
        <v>190</v>
      </c>
      <c r="O4" s="39">
        <v>0.34899999999999998</v>
      </c>
      <c r="P4" s="39">
        <v>0.34899999999999998</v>
      </c>
      <c r="Q4" s="15">
        <f t="shared" si="1"/>
        <v>692.73749999999995</v>
      </c>
      <c r="R4" s="15">
        <f t="shared" si="2"/>
        <v>158793.69627507165</v>
      </c>
      <c r="S4" s="44">
        <f t="shared" si="3"/>
        <v>3.6454016592073382</v>
      </c>
      <c r="T4" s="39">
        <v>80</v>
      </c>
      <c r="U4" s="5" t="s">
        <v>48</v>
      </c>
      <c r="V4" t="s">
        <v>57</v>
      </c>
      <c r="Y4">
        <v>0</v>
      </c>
      <c r="Z4">
        <v>1</v>
      </c>
      <c r="AA4" s="6">
        <v>41170</v>
      </c>
      <c r="AC4" s="7" t="s">
        <v>49</v>
      </c>
      <c r="AD4" t="s">
        <v>50</v>
      </c>
    </row>
    <row r="5" spans="1:64" x14ac:dyDescent="0.25">
      <c r="A5" t="s">
        <v>58</v>
      </c>
      <c r="B5" t="s">
        <v>59</v>
      </c>
      <c r="C5" s="25">
        <v>44753</v>
      </c>
      <c r="D5" s="15">
        <v>290000</v>
      </c>
      <c r="E5" t="s">
        <v>46</v>
      </c>
      <c r="F5" t="s">
        <v>47</v>
      </c>
      <c r="G5" s="15">
        <v>290000</v>
      </c>
      <c r="H5" s="15">
        <v>108700</v>
      </c>
      <c r="I5" s="20">
        <f t="shared" si="0"/>
        <v>37.482758620689651</v>
      </c>
      <c r="J5" s="15">
        <v>263194</v>
      </c>
      <c r="K5" s="15">
        <f>G5-234647</f>
        <v>55353</v>
      </c>
      <c r="L5" s="15">
        <v>28547</v>
      </c>
      <c r="M5" s="30">
        <v>58.26</v>
      </c>
      <c r="N5" s="34">
        <v>226</v>
      </c>
      <c r="O5" s="39">
        <v>0.30199999999999999</v>
      </c>
      <c r="P5" s="39">
        <v>0.30199999999999999</v>
      </c>
      <c r="Q5" s="15">
        <f t="shared" si="1"/>
        <v>950.10298661174056</v>
      </c>
      <c r="R5" s="15">
        <f t="shared" si="2"/>
        <v>183288.07947019869</v>
      </c>
      <c r="S5" s="44">
        <f t="shared" si="3"/>
        <v>4.2077153230073163</v>
      </c>
      <c r="T5" s="39">
        <v>58.26</v>
      </c>
      <c r="U5" s="5" t="s">
        <v>48</v>
      </c>
      <c r="V5" t="s">
        <v>60</v>
      </c>
      <c r="Y5">
        <v>0</v>
      </c>
      <c r="Z5">
        <v>1</v>
      </c>
      <c r="AA5" s="6">
        <v>45061</v>
      </c>
      <c r="AC5" s="7" t="s">
        <v>49</v>
      </c>
      <c r="AD5" t="s">
        <v>50</v>
      </c>
    </row>
    <row r="6" spans="1:64" x14ac:dyDescent="0.25">
      <c r="A6" t="s">
        <v>61</v>
      </c>
      <c r="B6" t="s">
        <v>62</v>
      </c>
      <c r="C6" s="25">
        <v>44886</v>
      </c>
      <c r="D6" s="15">
        <v>224900</v>
      </c>
      <c r="E6" t="s">
        <v>46</v>
      </c>
      <c r="F6" t="s">
        <v>47</v>
      </c>
      <c r="G6" s="15">
        <v>224900</v>
      </c>
      <c r="H6" s="15">
        <v>96800</v>
      </c>
      <c r="I6" s="20">
        <f t="shared" si="0"/>
        <v>43.041351711871947</v>
      </c>
      <c r="J6" s="15">
        <v>217943</v>
      </c>
      <c r="K6" s="15">
        <f>G6-181193</f>
        <v>43707</v>
      </c>
      <c r="L6" s="15">
        <v>36750</v>
      </c>
      <c r="M6" s="30">
        <v>75</v>
      </c>
      <c r="N6" s="34">
        <v>140</v>
      </c>
      <c r="O6" s="39">
        <v>0.24099999999999999</v>
      </c>
      <c r="P6" s="39">
        <v>0.24099999999999999</v>
      </c>
      <c r="Q6" s="15">
        <f t="shared" si="1"/>
        <v>582.76</v>
      </c>
      <c r="R6" s="15">
        <f t="shared" si="2"/>
        <v>181356.84647302906</v>
      </c>
      <c r="S6" s="44">
        <f t="shared" si="3"/>
        <v>4.1633803138895562</v>
      </c>
      <c r="T6" s="39">
        <v>75</v>
      </c>
      <c r="U6" s="5" t="s">
        <v>48</v>
      </c>
      <c r="V6" t="s">
        <v>63</v>
      </c>
      <c r="Y6">
        <v>0</v>
      </c>
      <c r="Z6">
        <v>1</v>
      </c>
      <c r="AA6" s="6">
        <v>41191</v>
      </c>
      <c r="AC6" s="7" t="s">
        <v>49</v>
      </c>
      <c r="AD6" t="s">
        <v>50</v>
      </c>
    </row>
    <row r="7" spans="1:64" x14ac:dyDescent="0.25">
      <c r="A7" t="s">
        <v>64</v>
      </c>
      <c r="B7" t="s">
        <v>65</v>
      </c>
      <c r="C7" s="25">
        <v>44837</v>
      </c>
      <c r="D7" s="15">
        <v>275000</v>
      </c>
      <c r="E7" t="s">
        <v>46</v>
      </c>
      <c r="F7" t="s">
        <v>47</v>
      </c>
      <c r="G7" s="15">
        <v>275000</v>
      </c>
      <c r="H7" s="15">
        <v>118700</v>
      </c>
      <c r="I7" s="20">
        <f t="shared" si="0"/>
        <v>43.163636363636364</v>
      </c>
      <c r="J7" s="15">
        <v>289852</v>
      </c>
      <c r="K7" s="15">
        <f>G7-257385</f>
        <v>17615</v>
      </c>
      <c r="L7" s="15">
        <v>32467</v>
      </c>
      <c r="M7" s="30">
        <v>66.260000000000005</v>
      </c>
      <c r="N7" s="34">
        <v>162.13999899999999</v>
      </c>
      <c r="O7" s="39">
        <v>0.247</v>
      </c>
      <c r="P7" s="39">
        <v>0.247</v>
      </c>
      <c r="Q7" s="15">
        <f t="shared" si="1"/>
        <v>265.84666465439176</v>
      </c>
      <c r="R7" s="15">
        <f t="shared" si="2"/>
        <v>71315.789473684214</v>
      </c>
      <c r="S7" s="44">
        <f t="shared" si="3"/>
        <v>1.6371852496254411</v>
      </c>
      <c r="T7" s="39">
        <v>66.260000000000005</v>
      </c>
      <c r="U7" s="5" t="s">
        <v>48</v>
      </c>
      <c r="V7" t="s">
        <v>66</v>
      </c>
      <c r="Y7">
        <v>0</v>
      </c>
      <c r="Z7">
        <v>1</v>
      </c>
      <c r="AA7" s="6">
        <v>44851</v>
      </c>
      <c r="AC7" s="7" t="s">
        <v>49</v>
      </c>
      <c r="AD7" t="s">
        <v>50</v>
      </c>
    </row>
    <row r="8" spans="1:64" x14ac:dyDescent="0.25">
      <c r="A8" t="s">
        <v>67</v>
      </c>
      <c r="B8" t="s">
        <v>68</v>
      </c>
      <c r="C8" s="25">
        <v>44778</v>
      </c>
      <c r="D8" s="15">
        <v>285000</v>
      </c>
      <c r="E8" t="s">
        <v>46</v>
      </c>
      <c r="F8" t="s">
        <v>47</v>
      </c>
      <c r="G8" s="15">
        <v>285000</v>
      </c>
      <c r="H8" s="15">
        <v>123300</v>
      </c>
      <c r="I8" s="20">
        <f t="shared" si="0"/>
        <v>43.263157894736842</v>
      </c>
      <c r="J8" s="15">
        <v>290454</v>
      </c>
      <c r="K8" s="15">
        <f>G8-253704</f>
        <v>31296</v>
      </c>
      <c r="L8" s="15">
        <v>36750</v>
      </c>
      <c r="M8" s="30">
        <v>75</v>
      </c>
      <c r="N8" s="34">
        <v>139.770004</v>
      </c>
      <c r="O8" s="39">
        <v>0.24099999999999999</v>
      </c>
      <c r="P8" s="39">
        <v>0.24099999999999999</v>
      </c>
      <c r="Q8" s="15">
        <f t="shared" si="1"/>
        <v>417.28</v>
      </c>
      <c r="R8" s="15">
        <f t="shared" si="2"/>
        <v>129858.92116182572</v>
      </c>
      <c r="S8" s="44">
        <f t="shared" si="3"/>
        <v>2.981150623549718</v>
      </c>
      <c r="T8" s="39">
        <v>75</v>
      </c>
      <c r="U8" s="5" t="s">
        <v>48</v>
      </c>
      <c r="V8" t="s">
        <v>69</v>
      </c>
      <c r="Y8">
        <v>0</v>
      </c>
      <c r="Z8">
        <v>1</v>
      </c>
      <c r="AA8" s="6">
        <v>44789</v>
      </c>
      <c r="AC8" s="7" t="s">
        <v>49</v>
      </c>
      <c r="AD8" t="s">
        <v>50</v>
      </c>
    </row>
    <row r="9" spans="1:64" x14ac:dyDescent="0.25">
      <c r="A9" t="s">
        <v>70</v>
      </c>
      <c r="B9" t="s">
        <v>71</v>
      </c>
      <c r="C9" s="25">
        <v>44424</v>
      </c>
      <c r="D9" s="15">
        <v>225000</v>
      </c>
      <c r="E9" t="s">
        <v>46</v>
      </c>
      <c r="F9" t="s">
        <v>47</v>
      </c>
      <c r="G9" s="15">
        <v>225000</v>
      </c>
      <c r="H9" s="15">
        <v>97300</v>
      </c>
      <c r="I9" s="20">
        <f t="shared" si="0"/>
        <v>43.244444444444447</v>
      </c>
      <c r="J9" s="15">
        <v>221404</v>
      </c>
      <c r="K9" s="15">
        <f>G9-184654</f>
        <v>40346</v>
      </c>
      <c r="L9" s="15">
        <v>36750</v>
      </c>
      <c r="M9" s="30">
        <v>75</v>
      </c>
      <c r="N9" s="34">
        <v>139.71000699999999</v>
      </c>
      <c r="O9" s="39">
        <v>0.24099999999999999</v>
      </c>
      <c r="P9" s="39">
        <v>0.24099999999999999</v>
      </c>
      <c r="Q9" s="15">
        <f t="shared" si="1"/>
        <v>537.94666666666672</v>
      </c>
      <c r="R9" s="15">
        <f t="shared" si="2"/>
        <v>167410.78838174275</v>
      </c>
      <c r="S9" s="44">
        <f t="shared" si="3"/>
        <v>3.8432228737773819</v>
      </c>
      <c r="T9" s="39">
        <v>75</v>
      </c>
      <c r="U9" s="5" t="s">
        <v>48</v>
      </c>
      <c r="V9" t="s">
        <v>72</v>
      </c>
      <c r="Y9">
        <v>0</v>
      </c>
      <c r="Z9">
        <v>1</v>
      </c>
      <c r="AA9" s="6">
        <v>41154</v>
      </c>
      <c r="AC9" s="7" t="s">
        <v>49</v>
      </c>
      <c r="AD9" t="s">
        <v>50</v>
      </c>
    </row>
    <row r="10" spans="1:64" x14ac:dyDescent="0.25">
      <c r="A10" t="s">
        <v>73</v>
      </c>
      <c r="B10" t="s">
        <v>74</v>
      </c>
      <c r="C10" s="25">
        <v>44469</v>
      </c>
      <c r="D10" s="15">
        <v>225000</v>
      </c>
      <c r="E10" t="s">
        <v>46</v>
      </c>
      <c r="F10" t="s">
        <v>47</v>
      </c>
      <c r="G10" s="15">
        <v>225000</v>
      </c>
      <c r="H10" s="15">
        <v>93900</v>
      </c>
      <c r="I10" s="20">
        <f t="shared" si="0"/>
        <v>41.733333333333334</v>
      </c>
      <c r="J10" s="15">
        <v>243836</v>
      </c>
      <c r="K10" s="15">
        <f>G10-207086</f>
        <v>17914</v>
      </c>
      <c r="L10" s="15">
        <v>36750</v>
      </c>
      <c r="M10" s="30">
        <v>75</v>
      </c>
      <c r="N10" s="34">
        <v>139.759995</v>
      </c>
      <c r="O10" s="39">
        <v>0.24099999999999999</v>
      </c>
      <c r="P10" s="39">
        <v>0.24099999999999999</v>
      </c>
      <c r="Q10" s="15">
        <f t="shared" si="1"/>
        <v>238.85333333333332</v>
      </c>
      <c r="R10" s="15">
        <f t="shared" si="2"/>
        <v>74331.950207468879</v>
      </c>
      <c r="S10" s="44">
        <f t="shared" si="3"/>
        <v>1.7064267724395978</v>
      </c>
      <c r="T10" s="39">
        <v>75</v>
      </c>
      <c r="U10" s="5" t="s">
        <v>48</v>
      </c>
      <c r="V10" t="s">
        <v>75</v>
      </c>
      <c r="Y10">
        <v>0</v>
      </c>
      <c r="Z10">
        <v>1</v>
      </c>
      <c r="AA10" s="6">
        <v>45064</v>
      </c>
      <c r="AC10" s="7" t="s">
        <v>49</v>
      </c>
      <c r="AD10" t="s">
        <v>50</v>
      </c>
    </row>
    <row r="11" spans="1:64" x14ac:dyDescent="0.25">
      <c r="A11" t="s">
        <v>76</v>
      </c>
      <c r="B11" t="s">
        <v>77</v>
      </c>
      <c r="C11" s="25">
        <v>44974</v>
      </c>
      <c r="D11" s="15">
        <v>262900</v>
      </c>
      <c r="E11" t="s">
        <v>46</v>
      </c>
      <c r="F11" t="s">
        <v>47</v>
      </c>
      <c r="G11" s="15">
        <v>262900</v>
      </c>
      <c r="H11" s="15">
        <v>1300</v>
      </c>
      <c r="I11" s="20">
        <f t="shared" si="0"/>
        <v>0.49448459490300495</v>
      </c>
      <c r="J11" s="15">
        <v>272131</v>
      </c>
      <c r="K11" s="15">
        <f>G11-235381</f>
        <v>27519</v>
      </c>
      <c r="L11" s="15">
        <v>36750</v>
      </c>
      <c r="M11" s="30">
        <v>75</v>
      </c>
      <c r="N11" s="34">
        <v>139.88000500000001</v>
      </c>
      <c r="O11" s="39">
        <v>0.24099999999999999</v>
      </c>
      <c r="P11" s="39">
        <v>0.24099999999999999</v>
      </c>
      <c r="Q11" s="15">
        <f t="shared" si="1"/>
        <v>366.92</v>
      </c>
      <c r="R11" s="15">
        <f t="shared" si="2"/>
        <v>114186.72199170126</v>
      </c>
      <c r="S11" s="44">
        <f t="shared" si="3"/>
        <v>2.6213664369077425</v>
      </c>
      <c r="T11" s="39">
        <v>75</v>
      </c>
      <c r="U11" s="5" t="s">
        <v>48</v>
      </c>
      <c r="V11" t="s">
        <v>78</v>
      </c>
      <c r="Y11">
        <v>0</v>
      </c>
      <c r="Z11">
        <v>1</v>
      </c>
      <c r="AA11" s="6">
        <v>45104</v>
      </c>
      <c r="AC11" s="7" t="s">
        <v>49</v>
      </c>
      <c r="AD11" t="s">
        <v>50</v>
      </c>
    </row>
    <row r="12" spans="1:64" x14ac:dyDescent="0.25">
      <c r="A12" t="s">
        <v>79</v>
      </c>
      <c r="B12" t="s">
        <v>80</v>
      </c>
      <c r="C12" s="25">
        <v>45000</v>
      </c>
      <c r="D12" s="15">
        <v>262900</v>
      </c>
      <c r="E12" t="s">
        <v>46</v>
      </c>
      <c r="F12" t="s">
        <v>47</v>
      </c>
      <c r="G12" s="15">
        <v>262900</v>
      </c>
      <c r="H12" s="15">
        <v>1300</v>
      </c>
      <c r="I12" s="20">
        <f t="shared" si="0"/>
        <v>0.49448459490300495</v>
      </c>
      <c r="J12" s="15">
        <v>263416</v>
      </c>
      <c r="K12" s="15">
        <f>G12-226666</f>
        <v>36234</v>
      </c>
      <c r="L12" s="15">
        <v>36750</v>
      </c>
      <c r="M12" s="30">
        <v>75</v>
      </c>
      <c r="N12" s="34">
        <v>139.88999899999999</v>
      </c>
      <c r="O12" s="39">
        <v>0.24099999999999999</v>
      </c>
      <c r="P12" s="39">
        <v>0.24099999999999999</v>
      </c>
      <c r="Q12" s="15">
        <f t="shared" si="1"/>
        <v>483.12</v>
      </c>
      <c r="R12" s="15">
        <f t="shared" si="2"/>
        <v>150348.54771784233</v>
      </c>
      <c r="S12" s="44">
        <f t="shared" si="3"/>
        <v>3.4515277253866468</v>
      </c>
      <c r="T12" s="39">
        <v>75</v>
      </c>
      <c r="U12" s="5" t="s">
        <v>48</v>
      </c>
      <c r="V12" t="s">
        <v>81</v>
      </c>
      <c r="Y12">
        <v>0</v>
      </c>
      <c r="Z12">
        <v>1</v>
      </c>
      <c r="AA12" s="6">
        <v>45104</v>
      </c>
      <c r="AC12" s="7" t="s">
        <v>49</v>
      </c>
      <c r="AD12" t="s">
        <v>50</v>
      </c>
    </row>
    <row r="13" spans="1:64" x14ac:dyDescent="0.25">
      <c r="A13" t="s">
        <v>82</v>
      </c>
      <c r="B13" t="s">
        <v>83</v>
      </c>
      <c r="C13" s="25">
        <v>44701</v>
      </c>
      <c r="D13" s="15">
        <v>255000</v>
      </c>
      <c r="E13" t="s">
        <v>46</v>
      </c>
      <c r="F13" t="s">
        <v>47</v>
      </c>
      <c r="G13" s="15">
        <v>255000</v>
      </c>
      <c r="H13" s="15">
        <v>19100</v>
      </c>
      <c r="I13" s="20">
        <f t="shared" si="0"/>
        <v>7.4901960784313726</v>
      </c>
      <c r="J13" s="15">
        <v>258899</v>
      </c>
      <c r="K13" s="15">
        <f>G13-222149</f>
        <v>32851</v>
      </c>
      <c r="L13" s="15">
        <v>36750</v>
      </c>
      <c r="M13" s="30">
        <v>75</v>
      </c>
      <c r="N13" s="34">
        <v>139.94000199999999</v>
      </c>
      <c r="O13" s="39">
        <v>0.24099999999999999</v>
      </c>
      <c r="P13" s="39">
        <v>0.24099999999999999</v>
      </c>
      <c r="Q13" s="15">
        <f t="shared" si="1"/>
        <v>438.01333333333332</v>
      </c>
      <c r="R13" s="15">
        <f t="shared" si="2"/>
        <v>136311.20331950209</v>
      </c>
      <c r="S13" s="44">
        <f t="shared" si="3"/>
        <v>3.1292746400253004</v>
      </c>
      <c r="T13" s="39">
        <v>75</v>
      </c>
      <c r="U13" s="5" t="s">
        <v>48</v>
      </c>
      <c r="V13" t="s">
        <v>85</v>
      </c>
      <c r="Y13">
        <v>0</v>
      </c>
      <c r="Z13">
        <v>1</v>
      </c>
      <c r="AA13" s="6">
        <v>44705</v>
      </c>
      <c r="AC13" s="7" t="s">
        <v>49</v>
      </c>
      <c r="AD13" t="s">
        <v>50</v>
      </c>
    </row>
    <row r="14" spans="1:64" x14ac:dyDescent="0.25">
      <c r="A14" t="s">
        <v>84</v>
      </c>
      <c r="B14" t="s">
        <v>86</v>
      </c>
      <c r="C14" s="25">
        <v>44987</v>
      </c>
      <c r="D14" s="15">
        <v>272900</v>
      </c>
      <c r="E14" t="s">
        <v>46</v>
      </c>
      <c r="F14" t="s">
        <v>47</v>
      </c>
      <c r="G14" s="15">
        <v>272900</v>
      </c>
      <c r="H14" s="15">
        <v>1300</v>
      </c>
      <c r="I14" s="20">
        <f t="shared" si="0"/>
        <v>0.47636496885305973</v>
      </c>
      <c r="J14" s="15">
        <v>286356</v>
      </c>
      <c r="K14" s="15">
        <f>G14-251076</f>
        <v>21824</v>
      </c>
      <c r="L14" s="15">
        <v>35280</v>
      </c>
      <c r="M14" s="30">
        <v>72</v>
      </c>
      <c r="N14" s="34">
        <v>150</v>
      </c>
      <c r="O14" s="39">
        <v>0.248</v>
      </c>
      <c r="P14" s="39">
        <v>0.248</v>
      </c>
      <c r="Q14" s="15">
        <f t="shared" si="1"/>
        <v>303.11111111111109</v>
      </c>
      <c r="R14" s="15">
        <f t="shared" si="2"/>
        <v>88000</v>
      </c>
      <c r="S14" s="44">
        <f t="shared" si="3"/>
        <v>2.0202020202020203</v>
      </c>
      <c r="T14" s="39">
        <v>72</v>
      </c>
      <c r="U14" s="5" t="s">
        <v>48</v>
      </c>
      <c r="V14" t="s">
        <v>87</v>
      </c>
      <c r="Y14">
        <v>0</v>
      </c>
      <c r="Z14">
        <v>1</v>
      </c>
      <c r="AA14" s="6">
        <v>44906</v>
      </c>
      <c r="AC14" s="7" t="s">
        <v>49</v>
      </c>
      <c r="AD14" t="s">
        <v>50</v>
      </c>
    </row>
    <row r="15" spans="1:64" x14ac:dyDescent="0.25">
      <c r="A15" t="s">
        <v>88</v>
      </c>
      <c r="B15" t="s">
        <v>89</v>
      </c>
      <c r="C15" s="25">
        <v>44558</v>
      </c>
      <c r="D15" s="15">
        <v>240000</v>
      </c>
      <c r="E15" t="s">
        <v>46</v>
      </c>
      <c r="F15" t="s">
        <v>47</v>
      </c>
      <c r="G15" s="15">
        <v>240000</v>
      </c>
      <c r="H15" s="15">
        <v>82800</v>
      </c>
      <c r="I15" s="20">
        <f t="shared" si="0"/>
        <v>34.5</v>
      </c>
      <c r="J15" s="15">
        <v>223468</v>
      </c>
      <c r="K15" s="15">
        <f>G15-185668</f>
        <v>54332</v>
      </c>
      <c r="L15" s="15">
        <v>37800</v>
      </c>
      <c r="M15" s="30">
        <v>72</v>
      </c>
      <c r="N15" s="34">
        <v>144</v>
      </c>
      <c r="O15" s="39">
        <v>0.23799999999999999</v>
      </c>
      <c r="P15" s="39">
        <v>0.23799999999999999</v>
      </c>
      <c r="Q15" s="15">
        <f t="shared" si="1"/>
        <v>754.61111111111109</v>
      </c>
      <c r="R15" s="15">
        <f t="shared" si="2"/>
        <v>228285.71428571429</v>
      </c>
      <c r="S15" s="44">
        <f t="shared" si="3"/>
        <v>5.2407188770825135</v>
      </c>
      <c r="T15" s="39">
        <v>72</v>
      </c>
      <c r="U15" s="5" t="s">
        <v>48</v>
      </c>
      <c r="V15" t="s">
        <v>90</v>
      </c>
      <c r="Y15">
        <v>0</v>
      </c>
      <c r="Z15">
        <v>1</v>
      </c>
      <c r="AA15" s="6">
        <v>44935</v>
      </c>
      <c r="AC15" s="7" t="s">
        <v>49</v>
      </c>
      <c r="AD15" t="s">
        <v>50</v>
      </c>
    </row>
    <row r="16" spans="1:64" x14ac:dyDescent="0.25">
      <c r="A16" t="s">
        <v>91</v>
      </c>
      <c r="B16" t="s">
        <v>92</v>
      </c>
      <c r="C16" s="25">
        <v>44824</v>
      </c>
      <c r="D16" s="15">
        <v>255000</v>
      </c>
      <c r="E16" t="s">
        <v>46</v>
      </c>
      <c r="F16" t="s">
        <v>47</v>
      </c>
      <c r="G16" s="15">
        <v>255000</v>
      </c>
      <c r="H16" s="15">
        <v>98400</v>
      </c>
      <c r="I16" s="20">
        <f t="shared" si="0"/>
        <v>38.588235294117645</v>
      </c>
      <c r="J16" s="15">
        <v>220725</v>
      </c>
      <c r="K16" s="15">
        <f>G16-173685</f>
        <v>81315</v>
      </c>
      <c r="L16" s="15">
        <v>47040</v>
      </c>
      <c r="M16" s="30">
        <v>96</v>
      </c>
      <c r="N16" s="34">
        <v>163</v>
      </c>
      <c r="O16" s="39">
        <v>0.35899999999999999</v>
      </c>
      <c r="P16" s="39">
        <v>0.35899999999999999</v>
      </c>
      <c r="Q16" s="15">
        <f t="shared" si="1"/>
        <v>847.03125</v>
      </c>
      <c r="R16" s="15">
        <f t="shared" si="2"/>
        <v>226504.1782729805</v>
      </c>
      <c r="S16" s="44">
        <f t="shared" si="3"/>
        <v>5.1998204378553829</v>
      </c>
      <c r="T16" s="39">
        <v>96</v>
      </c>
      <c r="U16" s="5" t="s">
        <v>48</v>
      </c>
      <c r="V16" t="s">
        <v>93</v>
      </c>
      <c r="Y16">
        <v>0</v>
      </c>
      <c r="Z16">
        <v>1</v>
      </c>
      <c r="AA16" s="6">
        <v>44873</v>
      </c>
      <c r="AC16" s="7" t="s">
        <v>49</v>
      </c>
      <c r="AD16" t="s">
        <v>50</v>
      </c>
    </row>
    <row r="17" spans="1:44" ht="15.75" thickBot="1" x14ac:dyDescent="0.3">
      <c r="A17" t="s">
        <v>94</v>
      </c>
      <c r="B17" t="s">
        <v>95</v>
      </c>
      <c r="C17" s="25">
        <v>45009</v>
      </c>
      <c r="D17" s="15">
        <v>280000</v>
      </c>
      <c r="E17" t="s">
        <v>46</v>
      </c>
      <c r="F17" t="s">
        <v>47</v>
      </c>
      <c r="G17" s="15">
        <v>280000</v>
      </c>
      <c r="H17" s="15">
        <v>109600</v>
      </c>
      <c r="I17" s="20">
        <f t="shared" si="0"/>
        <v>39.142857142857139</v>
      </c>
      <c r="J17" s="15">
        <v>251146</v>
      </c>
      <c r="K17" s="15">
        <f>G17-225176</f>
        <v>54824</v>
      </c>
      <c r="L17" s="15">
        <v>25970</v>
      </c>
      <c r="M17" s="30">
        <v>53</v>
      </c>
      <c r="N17" s="34">
        <v>270</v>
      </c>
      <c r="O17" s="39">
        <v>0.32900000000000001</v>
      </c>
      <c r="P17" s="39">
        <v>0.32900000000000001</v>
      </c>
      <c r="Q17" s="15">
        <f t="shared" si="1"/>
        <v>1034.4150943396226</v>
      </c>
      <c r="R17" s="15">
        <f t="shared" si="2"/>
        <v>166638.29787234042</v>
      </c>
      <c r="S17" s="44">
        <f t="shared" si="3"/>
        <v>3.8254889318719107</v>
      </c>
      <c r="T17" s="39">
        <v>53</v>
      </c>
      <c r="U17" s="5" t="s">
        <v>48</v>
      </c>
      <c r="V17" t="s">
        <v>96</v>
      </c>
      <c r="Y17">
        <v>0</v>
      </c>
      <c r="Z17">
        <v>1</v>
      </c>
      <c r="AA17" s="6">
        <v>44873</v>
      </c>
      <c r="AC17" s="7" t="s">
        <v>49</v>
      </c>
      <c r="AD17" t="s">
        <v>50</v>
      </c>
    </row>
    <row r="18" spans="1:44" ht="15.75" thickTop="1" x14ac:dyDescent="0.25">
      <c r="A18" s="8"/>
      <c r="B18" s="8"/>
      <c r="C18" s="26" t="s">
        <v>97</v>
      </c>
      <c r="D18" s="16">
        <f>+SUM(D2:D17)</f>
        <v>4138500</v>
      </c>
      <c r="E18" s="8"/>
      <c r="F18" s="8"/>
      <c r="G18" s="16">
        <f>+SUM(G2:G17)</f>
        <v>4138500</v>
      </c>
      <c r="H18" s="16">
        <f>+SUM(H2:H17)</f>
        <v>1084000</v>
      </c>
      <c r="I18" s="21"/>
      <c r="J18" s="16">
        <f>+SUM(J2:J17)</f>
        <v>4114175</v>
      </c>
      <c r="K18" s="16">
        <f>+SUM(K2:K17)</f>
        <v>623429</v>
      </c>
      <c r="L18" s="16">
        <f>+SUM(L2:L17)</f>
        <v>599104</v>
      </c>
      <c r="M18" s="31">
        <f>+SUM(M2:M17)</f>
        <v>1217.52</v>
      </c>
      <c r="N18" s="35"/>
      <c r="O18" s="40">
        <f>+SUM(O2:O17)</f>
        <v>4.269000000000001</v>
      </c>
      <c r="P18" s="40">
        <f>+SUM(P2:P17)</f>
        <v>4.269000000000001</v>
      </c>
      <c r="Q18" s="16"/>
      <c r="R18" s="16"/>
      <c r="S18" s="45"/>
      <c r="T18" s="40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x14ac:dyDescent="0.25">
      <c r="A19" s="10"/>
      <c r="B19" s="10"/>
      <c r="C19" s="27"/>
      <c r="D19" s="17"/>
      <c r="E19" s="10"/>
      <c r="F19" s="10"/>
      <c r="G19" s="17"/>
      <c r="H19" s="17" t="s">
        <v>98</v>
      </c>
      <c r="I19" s="22">
        <f>H18/G18*100</f>
        <v>26.193065120212637</v>
      </c>
      <c r="J19" s="17"/>
      <c r="K19" s="17"/>
      <c r="L19" s="17" t="s">
        <v>99</v>
      </c>
      <c r="M19" s="32"/>
      <c r="N19" s="36"/>
      <c r="O19" s="41" t="s">
        <v>99</v>
      </c>
      <c r="P19" s="41"/>
      <c r="Q19" s="17"/>
      <c r="R19" s="17" t="s">
        <v>99</v>
      </c>
      <c r="S19" s="46"/>
      <c r="T19" s="41"/>
      <c r="U19" s="11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x14ac:dyDescent="0.25">
      <c r="A20" s="12"/>
      <c r="B20" s="12"/>
      <c r="C20" s="28"/>
      <c r="D20" s="18"/>
      <c r="E20" s="12"/>
      <c r="F20" s="12"/>
      <c r="G20" s="18"/>
      <c r="H20" s="18" t="s">
        <v>100</v>
      </c>
      <c r="I20" s="23">
        <f>STDEV(I2:I17)</f>
        <v>18.970389760008327</v>
      </c>
      <c r="J20" s="18"/>
      <c r="K20" s="18"/>
      <c r="L20" s="18" t="s">
        <v>101</v>
      </c>
      <c r="M20" s="48">
        <f>K18/M18</f>
        <v>512.04826204086999</v>
      </c>
      <c r="N20" s="37"/>
      <c r="O20" s="42" t="s">
        <v>102</v>
      </c>
      <c r="P20" s="42">
        <f>K18/O18</f>
        <v>146036.3082689154</v>
      </c>
      <c r="Q20" s="18"/>
      <c r="R20" s="18" t="s">
        <v>103</v>
      </c>
      <c r="S20" s="47">
        <f>K18/O18/43560</f>
        <v>3.3525323294057712</v>
      </c>
      <c r="T20" s="42"/>
      <c r="U20" s="13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</sheetData>
  <conditionalFormatting sqref="A2:AR1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Residual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 a moss</cp:lastModifiedBy>
  <cp:lastPrinted>2024-02-24T00:10:15Z</cp:lastPrinted>
  <dcterms:created xsi:type="dcterms:W3CDTF">2024-01-18T14:26:56Z</dcterms:created>
  <dcterms:modified xsi:type="dcterms:W3CDTF">2024-02-24T00:10:31Z</dcterms:modified>
</cp:coreProperties>
</file>