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6179D40-DF87-4598-B287-946279FD9C5B}" xr6:coauthVersionLast="47" xr6:coauthVersionMax="47" xr10:uidLastSave="{00000000-0000-0000-0000-000000000000}"/>
  <bookViews>
    <workbookView xWindow="-120" yWindow="-120" windowWidth="21840" windowHeight="13140" xr2:uid="{A1F1A86D-3761-4609-A4EC-EB903798D308}"/>
  </bookViews>
  <sheets>
    <sheet name="Land Resid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K5" i="2"/>
  <c r="R5" i="2" s="1"/>
  <c r="I6" i="2"/>
  <c r="K6" i="2"/>
  <c r="Q6" i="2" s="1"/>
  <c r="I7" i="2"/>
  <c r="K7" i="2"/>
  <c r="R7" i="2" s="1"/>
  <c r="I8" i="2"/>
  <c r="K8" i="2"/>
  <c r="Q8" i="2" s="1"/>
  <c r="I9" i="2"/>
  <c r="K9" i="2"/>
  <c r="Q9" i="2" s="1"/>
  <c r="I10" i="2"/>
  <c r="K10" i="2"/>
  <c r="Q10" i="2" s="1"/>
  <c r="I11" i="2"/>
  <c r="K11" i="2"/>
  <c r="R11" i="2" s="1"/>
  <c r="I12" i="2"/>
  <c r="K12" i="2"/>
  <c r="R12" i="2" s="1"/>
  <c r="I13" i="2"/>
  <c r="K13" i="2"/>
  <c r="S13" i="2" s="1"/>
  <c r="I14" i="2"/>
  <c r="K14" i="2"/>
  <c r="R14" i="2" s="1"/>
  <c r="I15" i="2"/>
  <c r="K15" i="2"/>
  <c r="Q15" i="2" s="1"/>
  <c r="I16" i="2"/>
  <c r="K16" i="2"/>
  <c r="R16" i="2" s="1"/>
  <c r="I17" i="2"/>
  <c r="K17" i="2"/>
  <c r="Q17" i="2" s="1"/>
  <c r="I18" i="2"/>
  <c r="K18" i="2"/>
  <c r="Q18" i="2" s="1"/>
  <c r="I19" i="2"/>
  <c r="K19" i="2"/>
  <c r="Q19" i="2" s="1"/>
  <c r="I20" i="2"/>
  <c r="K20" i="2"/>
  <c r="Q20" i="2" s="1"/>
  <c r="I21" i="2"/>
  <c r="K21" i="2"/>
  <c r="Q21" i="2" s="1"/>
  <c r="I22" i="2"/>
  <c r="K22" i="2"/>
  <c r="R22" i="2" s="1"/>
  <c r="D23" i="2"/>
  <c r="G23" i="2"/>
  <c r="H23" i="2"/>
  <c r="J23" i="2"/>
  <c r="L23" i="2"/>
  <c r="M23" i="2"/>
  <c r="O23" i="2"/>
  <c r="P23" i="2"/>
  <c r="R15" i="2" l="1"/>
  <c r="S14" i="2"/>
  <c r="Q14" i="2"/>
  <c r="I25" i="2"/>
  <c r="R20" i="2"/>
  <c r="S16" i="2"/>
  <c r="Q16" i="2"/>
  <c r="Q5" i="2"/>
  <c r="S12" i="2"/>
  <c r="R8" i="2"/>
  <c r="Q12" i="2"/>
  <c r="S18" i="2"/>
  <c r="S9" i="2"/>
  <c r="S7" i="2"/>
  <c r="R18" i="2"/>
  <c r="S10" i="2"/>
  <c r="R9" i="2"/>
  <c r="Q7" i="2"/>
  <c r="S21" i="2"/>
  <c r="R10" i="2"/>
  <c r="S22" i="2"/>
  <c r="R21" i="2"/>
  <c r="S11" i="2"/>
  <c r="K23" i="2"/>
  <c r="P25" i="2" s="1"/>
  <c r="Q22" i="2"/>
  <c r="R17" i="2"/>
  <c r="Q11" i="2"/>
  <c r="R6" i="2"/>
  <c r="I24" i="2"/>
  <c r="S5" i="2"/>
  <c r="R13" i="2"/>
  <c r="S17" i="2"/>
  <c r="Q13" i="2"/>
  <c r="S8" i="2"/>
  <c r="S20" i="2"/>
  <c r="S15" i="2"/>
  <c r="S6" i="2"/>
  <c r="S19" i="2"/>
  <c r="R19" i="2"/>
  <c r="M25" i="2" l="1"/>
  <c r="S25" i="2"/>
</calcChain>
</file>

<file path=xl/sharedStrings.xml><?xml version="1.0" encoding="utf-8"?>
<sst xmlns="http://schemas.openxmlformats.org/spreadsheetml/2006/main" count="86" uniqueCount="83">
  <si>
    <t>Parcel Number</t>
  </si>
  <si>
    <t>Street Address</t>
  </si>
  <si>
    <t>Sale Date</t>
  </si>
  <si>
    <t>Sale Price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</si>
  <si>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</si>
  <si>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</si>
  <si>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</si>
  <si>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</si>
  <si>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</si>
  <si>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</si>
  <si>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</si>
  <si>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</si>
  <si>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</si>
  <si>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</si>
  <si>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</si>
  <si>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</si>
  <si>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</si>
  <si>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</si>
  <si>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Other Parcels in Sale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</si>
  <si>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</si>
  <si>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</si>
  <si>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</si>
  <si>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</si>
  <si>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</si>
  <si>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</si>
  <si>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</si>
  <si>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</si>
  <si>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</si>
  <si>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</si>
  <si>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</si>
  <si>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</si>
  <si>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</si>
  <si>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</si>
  <si>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FRONT FOOT</t>
  </si>
  <si>
    <t>43-150-001-0007-00</t>
  </si>
  <si>
    <t>3712 JOHN ST</t>
  </si>
  <si>
    <t>43-150-003-0007-00</t>
  </si>
  <si>
    <t>3568 ENOS ST</t>
  </si>
  <si>
    <t>43-150-003-0013-00</t>
  </si>
  <si>
    <t>12267 STAFFORD ST</t>
  </si>
  <si>
    <t>43-150-003-0016-00</t>
  </si>
  <si>
    <t>3547 THOMAS ST</t>
  </si>
  <si>
    <t>43-150-003-0017-00</t>
  </si>
  <si>
    <t>3559 THOMAS ST</t>
  </si>
  <si>
    <t>43-150-003-0018-00</t>
  </si>
  <si>
    <t>43-150-003-0022-00</t>
  </si>
  <si>
    <t>3609 THOMAS ST</t>
  </si>
  <si>
    <t>43-150-004-0001-00</t>
  </si>
  <si>
    <t>3624 JOHN ST</t>
  </si>
  <si>
    <t>43-150-004-0018-00</t>
  </si>
  <si>
    <t>12237 STAFFORD ST</t>
  </si>
  <si>
    <t>43-650-001-0013-00</t>
  </si>
  <si>
    <t>3721 CENTER ST</t>
  </si>
  <si>
    <t>43-650-002-0018-00</t>
  </si>
  <si>
    <t>3699 JOHN ST</t>
  </si>
  <si>
    <t>43-650-002-0021-00</t>
  </si>
  <si>
    <t>43-650-002-0025-00</t>
  </si>
  <si>
    <t>3681 JOHN ST</t>
  </si>
  <si>
    <t>43-650-005-0015-00</t>
  </si>
  <si>
    <t>3450 CONKLIN ST</t>
  </si>
  <si>
    <t>43-650-006-0022-00</t>
  </si>
  <si>
    <t>12173 HTS RAVENNA RD</t>
  </si>
  <si>
    <t>43-725-008-0005-00</t>
  </si>
  <si>
    <t>3743 S RAVENNA RD</t>
  </si>
  <si>
    <t>43-725-008-0006-00</t>
  </si>
  <si>
    <t>3727 S RAVENNA RD</t>
  </si>
  <si>
    <t>43-725-014-0005-70</t>
  </si>
  <si>
    <t>3689 CONKLIN ST</t>
  </si>
  <si>
    <t>43-725-014-0005-80</t>
  </si>
  <si>
    <t>3711 CONKLIN ST</t>
  </si>
  <si>
    <t>43-730-000-0033-00</t>
  </si>
  <si>
    <t>3026 BLACKMER RD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</si>
  <si>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</si>
  <si>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</si>
  <si>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</si>
  <si>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</si>
  <si>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</si>
  <si>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</si>
  <si>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</si>
  <si>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Village of Ravenna</t>
  </si>
  <si>
    <t>4-1-2021 thru 3-31-2023</t>
  </si>
  <si>
    <t xml:space="preserve">Sales for land residual in the Village support the current rates.  No changes made for 2024.  </t>
  </si>
  <si>
    <t>Will be working on changing from front foot to site value rates going forward.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</si>
</sst>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4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0" fontId="3" fillId="0" borderId="0" xfId="0" applyNumberFormat="1" applyFont="1"/>
    <xf numFmtId="8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2EC7-B969-4421-9C55-9506600FF34B}">
  <dimension ref="A1:BL28"/>
  <sheetViews>
    <sheetView tabSelected="1" topLeftCell="A13" workbookViewId="0">
      <selection activeCell="B35" sqref="B35"/>
    </sheetView>
  </sheetViews>
  <sheetFormatPr defaultRowHeight="15" x14ac:dyDescent="0.25"/>
  <cols>
    <col min="1" max="1" width="30.7109375" customWidth="1"/>
    <col min="2" max="2" width="25" customWidth="1"/>
    <col min="3" max="3" width="16.7109375" style="25" customWidth="1"/>
    <col min="4" max="4" width="17.7109375" style="15" customWidth="1"/>
    <col min="5" max="5" width="8.7109375" customWidth="1"/>
    <col min="6" max="6" width="49.7109375" hidden="1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hidden="1" customWidth="1"/>
    <col min="22" max="22" width="20.7109375" hidden="1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t="s">
        <v>79</v>
      </c>
    </row>
    <row r="2" spans="1:64" x14ac:dyDescent="0.25">
      <c r="A2" t="s">
        <v>8</v>
      </c>
    </row>
    <row r="3" spans="1:64" x14ac:dyDescent="0.25">
      <c r="A3" t="s">
        <v>80</v>
      </c>
    </row>
    <row r="4" spans="1:64" x14ac:dyDescent="0.25">
      <c r="A4" s="1" t="s">
        <v>0</v>
      </c>
      <c r="B4" s="1" t="s">
        <v>1</v>
      </c>
      <c r="C4" s="24" t="s">
        <v>2</v>
      </c>
      <c r="D4" s="14" t="s">
        <v>3</v>
      </c>
      <c r="E4" s="1"/>
      <c r="F4" s="1"/>
      <c r="G4" s="14" t="s">
        <v>4</v>
      </c>
      <c r="H4" s="14" t="s">
        <v>5</v>
      </c>
      <c r="I4" s="19" t="s">
        <v>6</v>
      </c>
      <c r="J4" s="14" t="s">
        <v>7</v>
      </c>
      <c r="K4" s="14" t="s">
        <v>8</v>
      </c>
      <c r="L4" s="14" t="s">
        <v>9</v>
      </c>
      <c r="M4" s="29" t="s">
        <v>10</v>
      </c>
      <c r="N4" s="33" t="s">
        <v>11</v>
      </c>
      <c r="O4" s="38" t="s">
        <v>12</v>
      </c>
      <c r="P4" s="38" t="s">
        <v>13</v>
      </c>
      <c r="Q4" s="14" t="s">
        <v>14</v>
      </c>
      <c r="R4" s="14" t="s">
        <v>15</v>
      </c>
      <c r="S4" s="43" t="s">
        <v>16</v>
      </c>
      <c r="T4" s="38" t="s">
        <v>17</v>
      </c>
      <c r="U4" s="3"/>
      <c r="V4" s="1"/>
      <c r="W4" s="1" t="s">
        <v>18</v>
      </c>
      <c r="X4" s="1"/>
      <c r="Y4" s="1"/>
      <c r="Z4" s="1"/>
      <c r="AA4" s="1"/>
      <c r="AB4" s="1"/>
      <c r="AC4" s="1"/>
      <c r="AD4" s="1"/>
      <c r="AE4" s="1" t="s">
        <v>19</v>
      </c>
      <c r="AF4" s="1" t="s">
        <v>20</v>
      </c>
      <c r="AG4" s="1" t="s">
        <v>21</v>
      </c>
      <c r="AH4" s="1" t="s">
        <v>22</v>
      </c>
      <c r="AI4" s="1" t="s">
        <v>23</v>
      </c>
      <c r="AJ4" s="1" t="s">
        <v>24</v>
      </c>
      <c r="AK4" s="1" t="s">
        <v>25</v>
      </c>
      <c r="AL4" s="1" t="s">
        <v>26</v>
      </c>
      <c r="AM4" s="1" t="s">
        <v>27</v>
      </c>
      <c r="AN4" s="1" t="s">
        <v>28</v>
      </c>
      <c r="AO4" s="1" t="s">
        <v>29</v>
      </c>
      <c r="AP4" s="1" t="s">
        <v>30</v>
      </c>
      <c r="AQ4" s="1" t="s">
        <v>31</v>
      </c>
      <c r="AR4" s="1" t="s">
        <v>32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34</v>
      </c>
      <c r="B5" t="s">
        <v>35</v>
      </c>
      <c r="C5" s="25">
        <v>44700</v>
      </c>
      <c r="D5" s="15">
        <v>225000</v>
      </c>
      <c r="G5" s="15">
        <v>225000</v>
      </c>
      <c r="H5" s="15">
        <v>0</v>
      </c>
      <c r="I5" s="20">
        <f t="shared" ref="I5:I22" si="0">H5/G5*100</f>
        <v>0</v>
      </c>
      <c r="J5" s="15">
        <v>196966</v>
      </c>
      <c r="K5" s="15">
        <f>G5-162946</f>
        <v>62054</v>
      </c>
      <c r="L5" s="15">
        <v>34020</v>
      </c>
      <c r="M5" s="30">
        <v>90</v>
      </c>
      <c r="N5" s="34">
        <v>121.5</v>
      </c>
      <c r="O5" s="39">
        <v>0.27900000000000003</v>
      </c>
      <c r="P5" s="39">
        <v>0.27900000000000003</v>
      </c>
      <c r="Q5" s="15">
        <f t="shared" ref="Q5:Q22" si="1">K5/M5</f>
        <v>689.48888888888894</v>
      </c>
      <c r="R5" s="15">
        <f t="shared" ref="R5:R22" si="2">K5/O5</f>
        <v>222415.77060931898</v>
      </c>
      <c r="S5" s="44">
        <f t="shared" ref="S5:S22" si="3">K5/O5/43560</f>
        <v>5.1059635126106286</v>
      </c>
      <c r="T5" s="39">
        <v>100</v>
      </c>
      <c r="U5" s="5"/>
      <c r="AA5" s="6"/>
      <c r="AC5" s="7"/>
    </row>
    <row r="6" spans="1:64" x14ac:dyDescent="0.25">
      <c r="A6" t="s">
        <v>36</v>
      </c>
      <c r="B6" t="s">
        <v>37</v>
      </c>
      <c r="C6" s="25">
        <v>44414</v>
      </c>
      <c r="D6" s="15">
        <v>165000</v>
      </c>
      <c r="G6" s="15">
        <v>165000</v>
      </c>
      <c r="H6" s="15">
        <v>58500</v>
      </c>
      <c r="I6" s="20">
        <f t="shared" si="0"/>
        <v>35.454545454545453</v>
      </c>
      <c r="J6" s="15">
        <v>163601</v>
      </c>
      <c r="K6" s="15">
        <f>G6-117995</f>
        <v>47005</v>
      </c>
      <c r="L6" s="15">
        <v>45606</v>
      </c>
      <c r="M6" s="30">
        <v>120.649619</v>
      </c>
      <c r="N6" s="34">
        <v>121.599998</v>
      </c>
      <c r="O6" s="39">
        <v>0.374</v>
      </c>
      <c r="P6" s="39">
        <v>0.374</v>
      </c>
      <c r="Q6" s="15">
        <f t="shared" si="1"/>
        <v>389.59924108836185</v>
      </c>
      <c r="R6" s="15">
        <f t="shared" si="2"/>
        <v>125681.81818181818</v>
      </c>
      <c r="S6" s="44">
        <f t="shared" si="3"/>
        <v>2.8852575340178643</v>
      </c>
      <c r="T6" s="39">
        <v>134</v>
      </c>
      <c r="U6" s="5"/>
      <c r="AA6" s="6"/>
      <c r="AC6" s="7"/>
    </row>
    <row r="7" spans="1:64" x14ac:dyDescent="0.25">
      <c r="A7" t="s">
        <v>38</v>
      </c>
      <c r="B7" t="s">
        <v>39</v>
      </c>
      <c r="C7" s="25">
        <v>44323</v>
      </c>
      <c r="D7" s="15">
        <v>145000</v>
      </c>
      <c r="G7" s="15">
        <v>145000</v>
      </c>
      <c r="H7" s="15">
        <v>53800</v>
      </c>
      <c r="I7" s="20">
        <f t="shared" si="0"/>
        <v>37.103448275862064</v>
      </c>
      <c r="J7" s="15">
        <v>161237</v>
      </c>
      <c r="K7" s="15">
        <f>G7-137500</f>
        <v>7500</v>
      </c>
      <c r="L7" s="15">
        <v>23737</v>
      </c>
      <c r="M7" s="30">
        <v>62.795966</v>
      </c>
      <c r="N7" s="34">
        <v>140</v>
      </c>
      <c r="O7" s="39">
        <v>0.20899999999999999</v>
      </c>
      <c r="P7" s="39">
        <v>0.20899999999999999</v>
      </c>
      <c r="Q7" s="15">
        <f t="shared" si="1"/>
        <v>119.43442354242946</v>
      </c>
      <c r="R7" s="15">
        <f t="shared" si="2"/>
        <v>35885.167464114835</v>
      </c>
      <c r="S7" s="44">
        <f t="shared" si="3"/>
        <v>0.82381008870787042</v>
      </c>
      <c r="T7" s="39">
        <v>65</v>
      </c>
      <c r="U7" s="5"/>
      <c r="AA7" s="6"/>
      <c r="AC7" s="7"/>
    </row>
    <row r="8" spans="1:64" x14ac:dyDescent="0.25">
      <c r="A8" t="s">
        <v>40</v>
      </c>
      <c r="B8" t="s">
        <v>41</v>
      </c>
      <c r="C8" s="25">
        <v>44665</v>
      </c>
      <c r="D8" s="15">
        <v>160000</v>
      </c>
      <c r="G8" s="15">
        <v>160000</v>
      </c>
      <c r="H8" s="15">
        <v>49400</v>
      </c>
      <c r="I8" s="20">
        <f t="shared" si="0"/>
        <v>30.875000000000004</v>
      </c>
      <c r="J8" s="15">
        <v>124323</v>
      </c>
      <c r="K8" s="15">
        <f>G8-101861</f>
        <v>58139</v>
      </c>
      <c r="L8" s="15">
        <v>22462</v>
      </c>
      <c r="M8" s="30">
        <v>59.424439</v>
      </c>
      <c r="N8" s="34">
        <v>121.599998</v>
      </c>
      <c r="O8" s="39">
        <v>0.184</v>
      </c>
      <c r="P8" s="39">
        <v>0.184</v>
      </c>
      <c r="Q8" s="15">
        <f t="shared" si="1"/>
        <v>978.36851265857138</v>
      </c>
      <c r="R8" s="15">
        <f t="shared" si="2"/>
        <v>315972.82608695654</v>
      </c>
      <c r="S8" s="44">
        <f t="shared" si="3"/>
        <v>7.253737972611491</v>
      </c>
      <c r="T8" s="39">
        <v>66</v>
      </c>
      <c r="U8" s="5"/>
      <c r="AA8" s="6"/>
      <c r="AC8" s="7"/>
    </row>
    <row r="9" spans="1:64" x14ac:dyDescent="0.25">
      <c r="A9" t="s">
        <v>42</v>
      </c>
      <c r="B9" t="s">
        <v>43</v>
      </c>
      <c r="C9" s="25">
        <v>44699</v>
      </c>
      <c r="D9" s="15">
        <v>30000</v>
      </c>
      <c r="G9" s="15">
        <v>30000</v>
      </c>
      <c r="H9" s="15">
        <v>20700</v>
      </c>
      <c r="I9" s="20">
        <f t="shared" si="0"/>
        <v>69</v>
      </c>
      <c r="J9" s="15">
        <v>44925</v>
      </c>
      <c r="K9" s="15">
        <f>G9-0</f>
        <v>30000</v>
      </c>
      <c r="L9" s="15">
        <v>44925</v>
      </c>
      <c r="M9" s="30">
        <v>118.848879</v>
      </c>
      <c r="N9" s="34">
        <v>243.199996</v>
      </c>
      <c r="O9" s="39">
        <v>0.36899999999999999</v>
      </c>
      <c r="P9" s="39">
        <v>0.17899999999999999</v>
      </c>
      <c r="Q9" s="15">
        <f t="shared" si="1"/>
        <v>252.42139641889261</v>
      </c>
      <c r="R9" s="15">
        <f t="shared" si="2"/>
        <v>81300.813008130077</v>
      </c>
      <c r="S9" s="44">
        <f t="shared" si="3"/>
        <v>1.8664098486714893</v>
      </c>
      <c r="T9" s="39">
        <v>132</v>
      </c>
      <c r="U9" s="5"/>
      <c r="W9" t="s">
        <v>44</v>
      </c>
      <c r="AA9" s="6"/>
      <c r="AC9" s="7"/>
    </row>
    <row r="10" spans="1:64" x14ac:dyDescent="0.25">
      <c r="A10" t="s">
        <v>45</v>
      </c>
      <c r="B10" t="s">
        <v>46</v>
      </c>
      <c r="C10" s="25">
        <v>44680</v>
      </c>
      <c r="D10" s="15">
        <v>144340</v>
      </c>
      <c r="G10" s="15">
        <v>144340</v>
      </c>
      <c r="H10" s="15">
        <v>47600</v>
      </c>
      <c r="I10" s="20">
        <f t="shared" si="0"/>
        <v>32.977691561590689</v>
      </c>
      <c r="J10" s="15">
        <v>136537</v>
      </c>
      <c r="K10" s="15">
        <f>G10-114075</f>
        <v>30265</v>
      </c>
      <c r="L10" s="15">
        <v>22462</v>
      </c>
      <c r="M10" s="30">
        <v>59.424439</v>
      </c>
      <c r="N10" s="34">
        <v>121.599998</v>
      </c>
      <c r="O10" s="39">
        <v>0.184</v>
      </c>
      <c r="P10" s="39">
        <v>0.184</v>
      </c>
      <c r="Q10" s="15">
        <f t="shared" si="1"/>
        <v>509.30224179314507</v>
      </c>
      <c r="R10" s="15">
        <f t="shared" si="2"/>
        <v>164483.69565217392</v>
      </c>
      <c r="S10" s="44">
        <f t="shared" si="3"/>
        <v>3.7760260709865454</v>
      </c>
      <c r="T10" s="39">
        <v>66</v>
      </c>
      <c r="U10" s="5"/>
      <c r="AA10" s="6"/>
      <c r="AC10" s="7"/>
    </row>
    <row r="11" spans="1:64" x14ac:dyDescent="0.25">
      <c r="A11" t="s">
        <v>47</v>
      </c>
      <c r="B11" t="s">
        <v>48</v>
      </c>
      <c r="C11" s="25">
        <v>44580</v>
      </c>
      <c r="D11" s="15">
        <v>153720</v>
      </c>
      <c r="G11" s="15">
        <v>153720</v>
      </c>
      <c r="H11" s="15">
        <v>63100</v>
      </c>
      <c r="I11" s="20">
        <f t="shared" si="0"/>
        <v>41.048659901118917</v>
      </c>
      <c r="J11" s="15">
        <v>172206</v>
      </c>
      <c r="K11" s="15">
        <f>G11-119130</f>
        <v>34590</v>
      </c>
      <c r="L11" s="15">
        <v>53076</v>
      </c>
      <c r="M11" s="30">
        <v>140.411585</v>
      </c>
      <c r="N11" s="34">
        <v>200</v>
      </c>
      <c r="O11" s="39">
        <v>0.55800000000000005</v>
      </c>
      <c r="P11" s="39">
        <v>0.55800000000000005</v>
      </c>
      <c r="Q11" s="15">
        <f t="shared" si="1"/>
        <v>246.34719421477936</v>
      </c>
      <c r="R11" s="15">
        <f t="shared" si="2"/>
        <v>61989.247311827952</v>
      </c>
      <c r="S11" s="44">
        <f t="shared" si="3"/>
        <v>1.4230773028426986</v>
      </c>
      <c r="T11" s="39">
        <v>121.6</v>
      </c>
      <c r="U11" s="5"/>
      <c r="AA11" s="6"/>
      <c r="AC11" s="7"/>
    </row>
    <row r="12" spans="1:64" x14ac:dyDescent="0.25">
      <c r="A12" t="s">
        <v>49</v>
      </c>
      <c r="B12" t="s">
        <v>50</v>
      </c>
      <c r="C12" s="25">
        <v>44407</v>
      </c>
      <c r="D12" s="15">
        <v>227500</v>
      </c>
      <c r="G12" s="15">
        <v>227500</v>
      </c>
      <c r="H12" s="15">
        <v>59600</v>
      </c>
      <c r="I12" s="20">
        <f t="shared" si="0"/>
        <v>26.197802197802201</v>
      </c>
      <c r="J12" s="15">
        <v>229391</v>
      </c>
      <c r="K12" s="15">
        <f>G12-202002</f>
        <v>25498</v>
      </c>
      <c r="L12" s="15">
        <v>27389</v>
      </c>
      <c r="M12" s="30">
        <v>72.456884000000002</v>
      </c>
      <c r="N12" s="34">
        <v>140</v>
      </c>
      <c r="O12" s="39">
        <v>0.24099999999999999</v>
      </c>
      <c r="P12" s="39">
        <v>0.24099999999999999</v>
      </c>
      <c r="Q12" s="15">
        <f t="shared" si="1"/>
        <v>351.90583133550155</v>
      </c>
      <c r="R12" s="15">
        <f t="shared" si="2"/>
        <v>105800.82987551867</v>
      </c>
      <c r="S12" s="44">
        <f t="shared" si="3"/>
        <v>2.4288528437906032</v>
      </c>
      <c r="T12" s="39">
        <v>75</v>
      </c>
      <c r="U12" s="5"/>
      <c r="AA12" s="6"/>
      <c r="AC12" s="7"/>
    </row>
    <row r="13" spans="1:64" x14ac:dyDescent="0.25">
      <c r="A13" t="s">
        <v>51</v>
      </c>
      <c r="B13" t="s">
        <v>52</v>
      </c>
      <c r="C13" s="25">
        <v>44932</v>
      </c>
      <c r="D13" s="15">
        <v>140000</v>
      </c>
      <c r="G13" s="15">
        <v>140000</v>
      </c>
      <c r="H13" s="15">
        <v>59800</v>
      </c>
      <c r="I13" s="20">
        <f t="shared" si="0"/>
        <v>42.714285714285715</v>
      </c>
      <c r="J13" s="15">
        <v>137794</v>
      </c>
      <c r="K13" s="15">
        <f>G13-108972</f>
        <v>31028</v>
      </c>
      <c r="L13" s="15">
        <v>28822</v>
      </c>
      <c r="M13" s="30">
        <v>76.249713</v>
      </c>
      <c r="N13" s="34">
        <v>129.699997</v>
      </c>
      <c r="O13" s="39">
        <v>0.24399999999999999</v>
      </c>
      <c r="P13" s="39">
        <v>0.24399999999999999</v>
      </c>
      <c r="Q13" s="15">
        <f t="shared" si="1"/>
        <v>406.92612180717322</v>
      </c>
      <c r="R13" s="15">
        <f t="shared" si="2"/>
        <v>127163.93442622951</v>
      </c>
      <c r="S13" s="44">
        <f t="shared" si="3"/>
        <v>2.9192822411898418</v>
      </c>
      <c r="T13" s="39">
        <v>82</v>
      </c>
      <c r="U13" s="5"/>
      <c r="AA13" s="6"/>
      <c r="AC13" s="7"/>
    </row>
    <row r="14" spans="1:64" x14ac:dyDescent="0.25">
      <c r="A14" t="s">
        <v>53</v>
      </c>
      <c r="B14" t="s">
        <v>54</v>
      </c>
      <c r="C14" s="25">
        <v>44421</v>
      </c>
      <c r="D14" s="15">
        <v>180000</v>
      </c>
      <c r="G14" s="15">
        <v>180000</v>
      </c>
      <c r="H14" s="15">
        <v>54900</v>
      </c>
      <c r="I14" s="20">
        <f t="shared" si="0"/>
        <v>30.5</v>
      </c>
      <c r="J14" s="15">
        <v>169862</v>
      </c>
      <c r="K14" s="15">
        <f>G14-126731</f>
        <v>53269</v>
      </c>
      <c r="L14" s="15">
        <v>43131</v>
      </c>
      <c r="M14" s="30">
        <v>46.547466999999997</v>
      </c>
      <c r="N14" s="34">
        <v>130</v>
      </c>
      <c r="O14" s="39">
        <v>0.35899999999999999</v>
      </c>
      <c r="P14" s="39">
        <v>0.14899999999999999</v>
      </c>
      <c r="Q14" s="15">
        <f t="shared" si="1"/>
        <v>1144.4016921479315</v>
      </c>
      <c r="R14" s="15">
        <f t="shared" si="2"/>
        <v>148381.61559888581</v>
      </c>
      <c r="S14" s="44">
        <f t="shared" si="3"/>
        <v>3.4063731772012353</v>
      </c>
      <c r="T14" s="39">
        <v>50</v>
      </c>
      <c r="U14" s="5"/>
      <c r="W14" t="s">
        <v>55</v>
      </c>
      <c r="AA14" s="6"/>
      <c r="AC14" s="7"/>
    </row>
    <row r="15" spans="1:64" x14ac:dyDescent="0.25">
      <c r="A15" t="s">
        <v>56</v>
      </c>
      <c r="B15" t="s">
        <v>57</v>
      </c>
      <c r="C15" s="25">
        <v>44799</v>
      </c>
      <c r="D15" s="15">
        <v>242500</v>
      </c>
      <c r="G15" s="15">
        <v>242500</v>
      </c>
      <c r="H15" s="15">
        <v>77300</v>
      </c>
      <c r="I15" s="20">
        <f t="shared" si="0"/>
        <v>31.876288659793815</v>
      </c>
      <c r="J15" s="15">
        <v>230785</v>
      </c>
      <c r="K15" s="15">
        <f>G15-196651</f>
        <v>45849</v>
      </c>
      <c r="L15" s="15">
        <v>34134</v>
      </c>
      <c r="M15" s="30">
        <v>90.302086000000003</v>
      </c>
      <c r="N15" s="34">
        <v>130</v>
      </c>
      <c r="O15" s="39">
        <v>0.28899999999999998</v>
      </c>
      <c r="P15" s="39">
        <v>0.28899999999999998</v>
      </c>
      <c r="Q15" s="15">
        <f t="shared" si="1"/>
        <v>507.72913485077186</v>
      </c>
      <c r="R15" s="15">
        <f t="shared" si="2"/>
        <v>158647.05882352943</v>
      </c>
      <c r="S15" s="44">
        <f t="shared" si="3"/>
        <v>3.6420353265273055</v>
      </c>
      <c r="T15" s="39">
        <v>97</v>
      </c>
      <c r="U15" s="5"/>
      <c r="AA15" s="6"/>
      <c r="AC15" s="7"/>
    </row>
    <row r="16" spans="1:64" x14ac:dyDescent="0.25">
      <c r="A16" t="s">
        <v>58</v>
      </c>
      <c r="B16" t="s">
        <v>59</v>
      </c>
      <c r="C16" s="25">
        <v>44812</v>
      </c>
      <c r="D16" s="15">
        <v>150000</v>
      </c>
      <c r="G16" s="15">
        <v>150000</v>
      </c>
      <c r="H16" s="15">
        <v>43800</v>
      </c>
      <c r="I16" s="20">
        <f t="shared" si="0"/>
        <v>29.2</v>
      </c>
      <c r="J16" s="15">
        <v>147260</v>
      </c>
      <c r="K16" s="15">
        <f>G16-124061</f>
        <v>25939</v>
      </c>
      <c r="L16" s="15">
        <v>23199</v>
      </c>
      <c r="M16" s="30">
        <v>61.371720000000003</v>
      </c>
      <c r="N16" s="34">
        <v>129.699997</v>
      </c>
      <c r="O16" s="39">
        <v>0.19700000000000001</v>
      </c>
      <c r="P16" s="39">
        <v>0.19700000000000001</v>
      </c>
      <c r="Q16" s="15">
        <f t="shared" si="1"/>
        <v>422.65395201568407</v>
      </c>
      <c r="R16" s="15">
        <f t="shared" si="2"/>
        <v>131670.05076142133</v>
      </c>
      <c r="S16" s="44">
        <f t="shared" si="3"/>
        <v>3.0227284380491581</v>
      </c>
      <c r="T16" s="39">
        <v>66</v>
      </c>
      <c r="U16" s="5"/>
      <c r="AA16" s="6"/>
      <c r="AC16" s="7"/>
    </row>
    <row r="17" spans="1:44" x14ac:dyDescent="0.25">
      <c r="A17" t="s">
        <v>60</v>
      </c>
      <c r="B17" t="s">
        <v>61</v>
      </c>
      <c r="C17" s="25">
        <v>44327</v>
      </c>
      <c r="D17" s="15">
        <v>202000</v>
      </c>
      <c r="G17" s="15">
        <v>202000</v>
      </c>
      <c r="H17" s="15">
        <v>48100</v>
      </c>
      <c r="I17" s="20">
        <f t="shared" si="0"/>
        <v>23.811881188118811</v>
      </c>
      <c r="J17" s="15">
        <v>190801</v>
      </c>
      <c r="K17" s="15">
        <f>G17-154987</f>
        <v>47013</v>
      </c>
      <c r="L17" s="15">
        <v>35814</v>
      </c>
      <c r="M17" s="30">
        <v>94.746397999999999</v>
      </c>
      <c r="N17" s="34">
        <v>132</v>
      </c>
      <c r="O17" s="39">
        <v>0.30599999999999999</v>
      </c>
      <c r="P17" s="39">
        <v>0.30599999999999999</v>
      </c>
      <c r="Q17" s="15">
        <f t="shared" si="1"/>
        <v>496.19828291519855</v>
      </c>
      <c r="R17" s="15">
        <f t="shared" si="2"/>
        <v>153637.25490196078</v>
      </c>
      <c r="S17" s="44">
        <f t="shared" si="3"/>
        <v>3.5270260537640215</v>
      </c>
      <c r="T17" s="39">
        <v>101</v>
      </c>
      <c r="U17" s="5"/>
      <c r="AA17" s="6"/>
      <c r="AC17" s="7"/>
    </row>
    <row r="18" spans="1:44" x14ac:dyDescent="0.25">
      <c r="A18" t="s">
        <v>62</v>
      </c>
      <c r="B18" t="s">
        <v>63</v>
      </c>
      <c r="C18" s="25">
        <v>44966</v>
      </c>
      <c r="D18" s="15">
        <v>177900</v>
      </c>
      <c r="G18" s="15">
        <v>177900</v>
      </c>
      <c r="H18" s="15">
        <v>56200</v>
      </c>
      <c r="I18" s="20">
        <f t="shared" si="0"/>
        <v>31.590781337830244</v>
      </c>
      <c r="J18" s="15">
        <v>131338</v>
      </c>
      <c r="K18" s="15">
        <f>G18-96258</f>
        <v>81642</v>
      </c>
      <c r="L18" s="15">
        <v>35080</v>
      </c>
      <c r="M18" s="30">
        <v>186.67618999999999</v>
      </c>
      <c r="N18" s="34">
        <v>300</v>
      </c>
      <c r="O18" s="39">
        <v>1.2</v>
      </c>
      <c r="P18" s="39">
        <v>1.2</v>
      </c>
      <c r="Q18" s="15">
        <f t="shared" si="1"/>
        <v>437.34554471033505</v>
      </c>
      <c r="R18" s="15">
        <f t="shared" si="2"/>
        <v>68035</v>
      </c>
      <c r="S18" s="44">
        <f t="shared" si="3"/>
        <v>1.5618686868686869</v>
      </c>
      <c r="T18" s="39">
        <v>132</v>
      </c>
      <c r="U18" s="5"/>
      <c r="AA18" s="6"/>
      <c r="AC18" s="7"/>
    </row>
    <row r="19" spans="1:44" x14ac:dyDescent="0.25">
      <c r="A19" t="s">
        <v>64</v>
      </c>
      <c r="B19" t="s">
        <v>65</v>
      </c>
      <c r="C19" s="25">
        <v>44799</v>
      </c>
      <c r="D19" s="15">
        <v>167500</v>
      </c>
      <c r="G19" s="15">
        <v>167500</v>
      </c>
      <c r="H19" s="15">
        <v>57000</v>
      </c>
      <c r="I19" s="20">
        <f t="shared" si="0"/>
        <v>34.029850746268657</v>
      </c>
      <c r="J19" s="15">
        <v>189262</v>
      </c>
      <c r="K19" s="15">
        <f>G19-143289</f>
        <v>24211</v>
      </c>
      <c r="L19" s="15">
        <v>45973</v>
      </c>
      <c r="M19" s="30">
        <v>578.883779</v>
      </c>
      <c r="N19" s="34">
        <v>413.142853</v>
      </c>
      <c r="O19" s="39">
        <v>0.59199999999999997</v>
      </c>
      <c r="P19" s="39">
        <v>0.59199999999999997</v>
      </c>
      <c r="Q19" s="15">
        <f t="shared" si="1"/>
        <v>41.823593747649298</v>
      </c>
      <c r="R19" s="15">
        <f t="shared" si="2"/>
        <v>40896.95945945946</v>
      </c>
      <c r="S19" s="44">
        <f t="shared" si="3"/>
        <v>0.93886500136500139</v>
      </c>
      <c r="T19" s="39">
        <v>350</v>
      </c>
      <c r="U19" s="5"/>
      <c r="AA19" s="6"/>
      <c r="AC19" s="7"/>
      <c r="AE19" t="s">
        <v>33</v>
      </c>
    </row>
    <row r="20" spans="1:44" x14ac:dyDescent="0.25">
      <c r="A20" t="s">
        <v>66</v>
      </c>
      <c r="B20" t="s">
        <v>67</v>
      </c>
      <c r="C20" s="25">
        <v>44365</v>
      </c>
      <c r="D20" s="15">
        <v>191000</v>
      </c>
      <c r="G20" s="15">
        <v>191000</v>
      </c>
      <c r="H20" s="15">
        <v>65300</v>
      </c>
      <c r="I20" s="20">
        <f t="shared" si="0"/>
        <v>34.188481675392666</v>
      </c>
      <c r="J20" s="15">
        <v>192824</v>
      </c>
      <c r="K20" s="15">
        <f>G20-144805</f>
        <v>46195</v>
      </c>
      <c r="L20" s="15">
        <v>48019</v>
      </c>
      <c r="M20" s="30">
        <v>127.03385400000001</v>
      </c>
      <c r="N20" s="34">
        <v>160</v>
      </c>
      <c r="O20" s="39">
        <v>0.45200000000000001</v>
      </c>
      <c r="P20" s="39">
        <v>0.45200000000000001</v>
      </c>
      <c r="Q20" s="15">
        <f t="shared" si="1"/>
        <v>363.64322222326655</v>
      </c>
      <c r="R20" s="15">
        <f t="shared" si="2"/>
        <v>102201.32743362832</v>
      </c>
      <c r="S20" s="44">
        <f t="shared" si="3"/>
        <v>2.3462196380539102</v>
      </c>
      <c r="T20" s="39">
        <v>123</v>
      </c>
      <c r="U20" s="5"/>
      <c r="AA20" s="6"/>
      <c r="AC20" s="7"/>
    </row>
    <row r="21" spans="1:44" x14ac:dyDescent="0.25">
      <c r="A21" t="s">
        <v>68</v>
      </c>
      <c r="B21" t="s">
        <v>69</v>
      </c>
      <c r="C21" s="25">
        <v>44452</v>
      </c>
      <c r="D21" s="15">
        <v>188000</v>
      </c>
      <c r="G21" s="15">
        <v>188000</v>
      </c>
      <c r="H21" s="15">
        <v>65400</v>
      </c>
      <c r="I21" s="20">
        <f t="shared" si="0"/>
        <v>34.787234042553187</v>
      </c>
      <c r="J21" s="15">
        <v>228889</v>
      </c>
      <c r="K21" s="15">
        <f>G21-160617</f>
        <v>27383</v>
      </c>
      <c r="L21" s="15">
        <v>68272</v>
      </c>
      <c r="M21" s="30">
        <v>180.61469099999999</v>
      </c>
      <c r="N21" s="34">
        <v>370</v>
      </c>
      <c r="O21" s="39">
        <v>0.97699999999999998</v>
      </c>
      <c r="P21" s="39">
        <v>0.97699999999999998</v>
      </c>
      <c r="Q21" s="15">
        <f t="shared" si="1"/>
        <v>151.61003708164583</v>
      </c>
      <c r="R21" s="15">
        <f t="shared" si="2"/>
        <v>28027.635619242581</v>
      </c>
      <c r="S21" s="44">
        <f t="shared" si="3"/>
        <v>0.64342597840318139</v>
      </c>
      <c r="T21" s="39">
        <v>115</v>
      </c>
      <c r="U21" s="5"/>
      <c r="AA21" s="6"/>
      <c r="AC21" s="7"/>
    </row>
    <row r="22" spans="1:44" ht="15.75" thickBot="1" x14ac:dyDescent="0.3">
      <c r="A22" t="s">
        <v>70</v>
      </c>
      <c r="B22" t="s">
        <v>71</v>
      </c>
      <c r="C22" s="25">
        <v>44484</v>
      </c>
      <c r="D22" s="15">
        <v>290000</v>
      </c>
      <c r="G22" s="15">
        <v>290000</v>
      </c>
      <c r="H22" s="15">
        <v>123100</v>
      </c>
      <c r="I22" s="20">
        <f t="shared" si="0"/>
        <v>42.448275862068968</v>
      </c>
      <c r="J22" s="15">
        <v>292776</v>
      </c>
      <c r="K22" s="15">
        <f>G22-262154</f>
        <v>27846</v>
      </c>
      <c r="L22" s="15">
        <v>30622</v>
      </c>
      <c r="M22" s="30">
        <v>81.009259</v>
      </c>
      <c r="N22" s="34">
        <v>175</v>
      </c>
      <c r="O22" s="39">
        <v>0.30099999999999999</v>
      </c>
      <c r="P22" s="39">
        <v>0.30099999999999999</v>
      </c>
      <c r="Q22" s="15">
        <f t="shared" si="1"/>
        <v>343.73848549830581</v>
      </c>
      <c r="R22" s="15">
        <f t="shared" si="2"/>
        <v>92511.627906976748</v>
      </c>
      <c r="S22" s="44">
        <f t="shared" si="3"/>
        <v>2.1237747453392273</v>
      </c>
      <c r="T22" s="39">
        <v>75</v>
      </c>
      <c r="U22" s="5"/>
      <c r="AA22" s="6"/>
      <c r="AC22" s="7"/>
    </row>
    <row r="23" spans="1:44" ht="15.75" thickTop="1" x14ac:dyDescent="0.25">
      <c r="A23" s="8"/>
      <c r="B23" s="8"/>
      <c r="C23" s="26" t="s">
        <v>72</v>
      </c>
      <c r="D23" s="16">
        <f>+SUM(D5:D22)</f>
        <v>3179460</v>
      </c>
      <c r="E23" s="8"/>
      <c r="F23" s="8"/>
      <c r="G23" s="16">
        <f>+SUM(G5:G22)</f>
        <v>3179460</v>
      </c>
      <c r="H23" s="16">
        <f>+SUM(H5:H22)</f>
        <v>1003600</v>
      </c>
      <c r="I23" s="21"/>
      <c r="J23" s="16">
        <f>+SUM(J5:J22)</f>
        <v>3140777</v>
      </c>
      <c r="K23" s="16">
        <f>+SUM(K5:K22)</f>
        <v>705426</v>
      </c>
      <c r="L23" s="16">
        <f>+SUM(L5:L22)</f>
        <v>666743</v>
      </c>
      <c r="M23" s="31">
        <f>+SUM(M5:M22)</f>
        <v>2247.4469679999997</v>
      </c>
      <c r="N23" s="35"/>
      <c r="O23" s="40">
        <f>+SUM(O5:O22)</f>
        <v>7.3150000000000004</v>
      </c>
      <c r="P23" s="40">
        <f>+SUM(P5:P22)</f>
        <v>6.915</v>
      </c>
      <c r="Q23" s="16"/>
      <c r="R23" s="16"/>
      <c r="S23" s="45"/>
      <c r="T23" s="40"/>
      <c r="U23" s="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x14ac:dyDescent="0.25">
      <c r="A24" s="10"/>
      <c r="B24" s="10"/>
      <c r="C24" s="27"/>
      <c r="D24" s="17"/>
      <c r="E24" s="10"/>
      <c r="F24" s="10"/>
      <c r="G24" s="17"/>
      <c r="H24" s="17" t="s">
        <v>73</v>
      </c>
      <c r="I24" s="22">
        <f>H23/G23*100</f>
        <v>31.565108540443976</v>
      </c>
      <c r="J24" s="17"/>
      <c r="K24" s="17"/>
      <c r="L24" s="17" t="s">
        <v>74</v>
      </c>
      <c r="M24" s="32"/>
      <c r="N24" s="36"/>
      <c r="O24" s="41" t="s">
        <v>74</v>
      </c>
      <c r="P24" s="41"/>
      <c r="Q24" s="17"/>
      <c r="R24" s="17" t="s">
        <v>74</v>
      </c>
      <c r="S24" s="46"/>
      <c r="T24" s="4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x14ac:dyDescent="0.25">
      <c r="A25" s="12"/>
      <c r="B25" s="12"/>
      <c r="C25" s="28"/>
      <c r="D25" s="18"/>
      <c r="E25" s="12"/>
      <c r="F25" s="12"/>
      <c r="G25" s="18"/>
      <c r="H25" s="18" t="s">
        <v>75</v>
      </c>
      <c r="I25" s="23">
        <f>STDEV(I5:I22)</f>
        <v>12.857838637649088</v>
      </c>
      <c r="J25" s="18"/>
      <c r="K25" s="18"/>
      <c r="L25" s="18" t="s">
        <v>76</v>
      </c>
      <c r="M25" s="48">
        <f>K23/M23</f>
        <v>313.87881896397215</v>
      </c>
      <c r="N25" s="37"/>
      <c r="O25" s="42" t="s">
        <v>77</v>
      </c>
      <c r="P25" s="42">
        <f>K23/O23</f>
        <v>96435.543403964446</v>
      </c>
      <c r="Q25" s="18"/>
      <c r="R25" s="18" t="s">
        <v>78</v>
      </c>
      <c r="S25" s="47">
        <f>K23/O23/43560</f>
        <v>2.2138554500450973</v>
      </c>
      <c r="T25" s="42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7" spans="1:44" s="49" customFormat="1" x14ac:dyDescent="0.25">
      <c r="A27" s="49" t="s">
        <v>81</v>
      </c>
      <c r="C27" s="50"/>
      <c r="D27" s="51"/>
      <c r="G27" s="51"/>
      <c r="H27" s="51"/>
      <c r="I27" s="52"/>
      <c r="J27" s="51"/>
      <c r="K27" s="51"/>
      <c r="L27" s="51"/>
      <c r="M27" s="53"/>
      <c r="N27" s="54"/>
      <c r="O27" s="55"/>
      <c r="P27" s="55"/>
      <c r="Q27" s="51"/>
      <c r="R27" s="51"/>
      <c r="S27" s="56"/>
      <c r="T27" s="55"/>
      <c r="U27" s="57"/>
    </row>
    <row r="28" spans="1:44" s="49" customFormat="1" x14ac:dyDescent="0.25">
      <c r="A28" s="49" t="s">
        <v>82</v>
      </c>
      <c r="C28" s="50"/>
      <c r="D28" s="51"/>
      <c r="G28" s="51"/>
      <c r="H28" s="51"/>
      <c r="I28" s="52"/>
      <c r="J28" s="51"/>
      <c r="K28" s="51"/>
      <c r="L28" s="51"/>
      <c r="M28" s="53"/>
      <c r="N28" s="54"/>
      <c r="O28" s="55"/>
      <c r="P28" s="55"/>
      <c r="Q28" s="51"/>
      <c r="R28" s="51"/>
      <c r="S28" s="56"/>
      <c r="T28" s="55"/>
      <c r="U28" s="57"/>
    </row>
  </sheetData>
  <conditionalFormatting sqref="A5:AR2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3B92-0F7F-4C4B-8EB8-C94934213EE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Residual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dcterms:created xsi:type="dcterms:W3CDTF">2024-03-04T14:49:53Z</dcterms:created>
  <dcterms:modified xsi:type="dcterms:W3CDTF">2024-03-04T15:04:26Z</dcterms:modified>
</cp:coreProperties>
</file>